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-12" windowWidth="11616" windowHeight="9096"/>
  </bookViews>
  <sheets>
    <sheet name="5" sheetId="15" r:id="rId1"/>
    <sheet name="6" sheetId="16" r:id="rId2"/>
    <sheet name="1" sheetId="17" r:id="rId3"/>
    <sheet name="2" sheetId="18" r:id="rId4"/>
  </sheets>
  <externalReferences>
    <externalReference r:id="rId5"/>
    <externalReference r:id="rId6"/>
  </externalReferences>
  <definedNames>
    <definedName name="_xlnm.Print_Area" localSheetId="3">'2'!$A$1:$I$136</definedName>
  </definedNames>
  <calcPr calcId="124519"/>
</workbook>
</file>

<file path=xl/calcChain.xml><?xml version="1.0" encoding="utf-8"?>
<calcChain xmlns="http://schemas.openxmlformats.org/spreadsheetml/2006/main">
  <c r="P44" i="16"/>
  <c r="O44"/>
  <c r="N31" i="15"/>
  <c r="E33" i="16"/>
  <c r="M17" i="15"/>
  <c r="M106"/>
  <c r="F49" i="16"/>
  <c r="K49"/>
  <c r="J49"/>
  <c r="I49"/>
  <c r="H49"/>
  <c r="G49"/>
  <c r="P37"/>
  <c r="O52"/>
  <c r="N50"/>
  <c r="M44"/>
  <c r="M52"/>
  <c r="L68" l="1"/>
  <c r="L24"/>
  <c r="K61"/>
  <c r="K52"/>
  <c r="L52"/>
  <c r="P52"/>
  <c r="N52"/>
  <c r="K44"/>
  <c r="L60"/>
  <c r="M57"/>
  <c r="N57"/>
  <c r="L61"/>
  <c r="J66" l="1"/>
  <c r="J65" s="1"/>
  <c r="J58"/>
  <c r="J57" s="1"/>
  <c r="J52"/>
  <c r="J50" s="1"/>
  <c r="J44"/>
  <c r="J42"/>
  <c r="J41" s="1"/>
  <c r="J34"/>
  <c r="J33" s="1"/>
  <c r="J24"/>
  <c r="J21"/>
  <c r="J20"/>
  <c r="J18" s="1"/>
  <c r="J17" s="1"/>
  <c r="E72" l="1"/>
  <c r="E71"/>
  <c r="E70"/>
  <c r="E69"/>
  <c r="E67"/>
  <c r="E64"/>
  <c r="E63"/>
  <c r="E62"/>
  <c r="E59"/>
  <c r="E56"/>
  <c r="E55"/>
  <c r="E54"/>
  <c r="E52"/>
  <c r="E51"/>
  <c r="E48"/>
  <c r="E47"/>
  <c r="E46"/>
  <c r="E43"/>
  <c r="E40"/>
  <c r="E39"/>
  <c r="E38"/>
  <c r="E35"/>
  <c r="E32"/>
  <c r="E31"/>
  <c r="E30"/>
  <c r="E29"/>
  <c r="E28"/>
  <c r="E27"/>
  <c r="E26"/>
  <c r="E25"/>
  <c r="E19"/>
  <c r="E22"/>
  <c r="E23"/>
  <c r="P68"/>
  <c r="P66" s="1"/>
  <c r="P65" s="1"/>
  <c r="O68"/>
  <c r="E68" s="1"/>
  <c r="O66"/>
  <c r="O65" s="1"/>
  <c r="E65" s="1"/>
  <c r="P61"/>
  <c r="O61"/>
  <c r="E61" s="1"/>
  <c r="P60"/>
  <c r="O60"/>
  <c r="E60" s="1"/>
  <c r="P53"/>
  <c r="O53"/>
  <c r="E53" s="1"/>
  <c r="P50"/>
  <c r="P49" s="1"/>
  <c r="O50"/>
  <c r="O49" s="1"/>
  <c r="P45"/>
  <c r="E45" s="1"/>
  <c r="O45"/>
  <c r="P42"/>
  <c r="P41" s="1"/>
  <c r="E44"/>
  <c r="O42"/>
  <c r="O41" s="1"/>
  <c r="O37"/>
  <c r="O21" s="1"/>
  <c r="P36"/>
  <c r="P34" s="1"/>
  <c r="P33" s="1"/>
  <c r="O36"/>
  <c r="E36" s="1"/>
  <c r="P24"/>
  <c r="O24"/>
  <c r="P21"/>
  <c r="W209" i="15"/>
  <c r="V209"/>
  <c r="V208"/>
  <c r="W208" s="1"/>
  <c r="W207"/>
  <c r="V207"/>
  <c r="V206"/>
  <c r="W206" s="1"/>
  <c r="V205"/>
  <c r="W204"/>
  <c r="W202" s="1"/>
  <c r="V204"/>
  <c r="V202"/>
  <c r="W201"/>
  <c r="V201"/>
  <c r="V200"/>
  <c r="W200" s="1"/>
  <c r="W199"/>
  <c r="V199"/>
  <c r="V198"/>
  <c r="W198" s="1"/>
  <c r="W197"/>
  <c r="V197"/>
  <c r="V196"/>
  <c r="W196" s="1"/>
  <c r="W195"/>
  <c r="V195"/>
  <c r="V194"/>
  <c r="W194" s="1"/>
  <c r="W193"/>
  <c r="V193"/>
  <c r="V192"/>
  <c r="W192" s="1"/>
  <c r="W191"/>
  <c r="V191"/>
  <c r="V190"/>
  <c r="W190" s="1"/>
  <c r="W189"/>
  <c r="V189"/>
  <c r="V188"/>
  <c r="W188" s="1"/>
  <c r="W187"/>
  <c r="V187"/>
  <c r="V186"/>
  <c r="W186" s="1"/>
  <c r="W185"/>
  <c r="V185"/>
  <c r="V184"/>
  <c r="W184" s="1"/>
  <c r="W183"/>
  <c r="V183"/>
  <c r="V182"/>
  <c r="W182" s="1"/>
  <c r="W181"/>
  <c r="V181"/>
  <c r="V180"/>
  <c r="W180" s="1"/>
  <c r="W179"/>
  <c r="V179"/>
  <c r="V178"/>
  <c r="W178" s="1"/>
  <c r="W177"/>
  <c r="V177"/>
  <c r="V176"/>
  <c r="W176" s="1"/>
  <c r="W175"/>
  <c r="V175"/>
  <c r="V174"/>
  <c r="W174" s="1"/>
  <c r="W173"/>
  <c r="V173"/>
  <c r="V172"/>
  <c r="W172" s="1"/>
  <c r="W171"/>
  <c r="V171"/>
  <c r="V170"/>
  <c r="W170" s="1"/>
  <c r="W169"/>
  <c r="V169"/>
  <c r="V168"/>
  <c r="W168" s="1"/>
  <c r="W167"/>
  <c r="W157" s="1"/>
  <c r="W156" s="1"/>
  <c r="V167"/>
  <c r="V165"/>
  <c r="W165" s="1"/>
  <c r="W164"/>
  <c r="V164"/>
  <c r="V163"/>
  <c r="W163" s="1"/>
  <c r="W162"/>
  <c r="V162"/>
  <c r="V161"/>
  <c r="W161" s="1"/>
  <c r="W160"/>
  <c r="V160"/>
  <c r="V159"/>
  <c r="W159" s="1"/>
  <c r="V157"/>
  <c r="V156" s="1"/>
  <c r="V155"/>
  <c r="W155" s="1"/>
  <c r="W154"/>
  <c r="V154"/>
  <c r="V153"/>
  <c r="W153" s="1"/>
  <c r="W152"/>
  <c r="V152"/>
  <c r="V151"/>
  <c r="W151" s="1"/>
  <c r="W150"/>
  <c r="V150"/>
  <c r="V149"/>
  <c r="W149" s="1"/>
  <c r="W148"/>
  <c r="V148"/>
  <c r="V147"/>
  <c r="W147" s="1"/>
  <c r="W146"/>
  <c r="V146"/>
  <c r="V145"/>
  <c r="W145" s="1"/>
  <c r="W144"/>
  <c r="V143"/>
  <c r="W143" s="1"/>
  <c r="W142"/>
  <c r="V142"/>
  <c r="V141"/>
  <c r="W141" s="1"/>
  <c r="W140"/>
  <c r="V140"/>
  <c r="V139"/>
  <c r="W139" s="1"/>
  <c r="W138"/>
  <c r="V138"/>
  <c r="V137"/>
  <c r="W137" s="1"/>
  <c r="W136"/>
  <c r="V136"/>
  <c r="V135"/>
  <c r="W135" s="1"/>
  <c r="W134"/>
  <c r="V134"/>
  <c r="V133"/>
  <c r="W133" s="1"/>
  <c r="W132"/>
  <c r="V132"/>
  <c r="V131"/>
  <c r="W131" s="1"/>
  <c r="W130"/>
  <c r="V130"/>
  <c r="V129"/>
  <c r="W129" s="1"/>
  <c r="W128"/>
  <c r="V128"/>
  <c r="V127"/>
  <c r="W127" s="1"/>
  <c r="W126"/>
  <c r="V126"/>
  <c r="V125"/>
  <c r="W125" s="1"/>
  <c r="W124"/>
  <c r="V124"/>
  <c r="V123"/>
  <c r="W123" s="1"/>
  <c r="W121"/>
  <c r="V121"/>
  <c r="W120"/>
  <c r="V119"/>
  <c r="W119" s="1"/>
  <c r="W118"/>
  <c r="V118"/>
  <c r="V117"/>
  <c r="W117" s="1"/>
  <c r="W116"/>
  <c r="V116"/>
  <c r="V115"/>
  <c r="W115" s="1"/>
  <c r="W114"/>
  <c r="V114"/>
  <c r="V113"/>
  <c r="W113" s="1"/>
  <c r="W112"/>
  <c r="V112"/>
  <c r="V111"/>
  <c r="W111" s="1"/>
  <c r="W110"/>
  <c r="V110"/>
  <c r="V109"/>
  <c r="W109" s="1"/>
  <c r="W108"/>
  <c r="V108"/>
  <c r="V107"/>
  <c r="W107" s="1"/>
  <c r="W104"/>
  <c r="V104"/>
  <c r="V103"/>
  <c r="W103" s="1"/>
  <c r="W102"/>
  <c r="V102"/>
  <c r="V101"/>
  <c r="W101" s="1"/>
  <c r="W100"/>
  <c r="V100"/>
  <c r="V99"/>
  <c r="W99" s="1"/>
  <c r="W98"/>
  <c r="V98"/>
  <c r="V97"/>
  <c r="W97" s="1"/>
  <c r="W96"/>
  <c r="V96"/>
  <c r="V95"/>
  <c r="W95" s="1"/>
  <c r="W94"/>
  <c r="V93"/>
  <c r="W93" s="1"/>
  <c r="W92"/>
  <c r="V92"/>
  <c r="V91"/>
  <c r="W91" s="1"/>
  <c r="W90"/>
  <c r="V90"/>
  <c r="V89"/>
  <c r="W89" s="1"/>
  <c r="W52" s="1"/>
  <c r="W51" s="1"/>
  <c r="W88"/>
  <c r="V88"/>
  <c r="V87"/>
  <c r="W87" s="1"/>
  <c r="W86"/>
  <c r="V86"/>
  <c r="V85"/>
  <c r="W85" s="1"/>
  <c r="W84"/>
  <c r="V84"/>
  <c r="V83"/>
  <c r="W83" s="1"/>
  <c r="W82"/>
  <c r="V82"/>
  <c r="V81"/>
  <c r="W81" s="1"/>
  <c r="W80"/>
  <c r="V80"/>
  <c r="V79"/>
  <c r="W79" s="1"/>
  <c r="W78"/>
  <c r="V78"/>
  <c r="V77"/>
  <c r="W77" s="1"/>
  <c r="W76"/>
  <c r="V76"/>
  <c r="V75"/>
  <c r="W75" s="1"/>
  <c r="V74"/>
  <c r="V52" s="1"/>
  <c r="V51" s="1"/>
  <c r="W73"/>
  <c r="V73"/>
  <c r="V72"/>
  <c r="W72" s="1"/>
  <c r="W71"/>
  <c r="V71"/>
  <c r="V70"/>
  <c r="W70" s="1"/>
  <c r="W69"/>
  <c r="V69"/>
  <c r="V68"/>
  <c r="W68" s="1"/>
  <c r="W67"/>
  <c r="V67"/>
  <c r="V66"/>
  <c r="W66" s="1"/>
  <c r="W65"/>
  <c r="V65"/>
  <c r="V64"/>
  <c r="W64" s="1"/>
  <c r="W63"/>
  <c r="V63"/>
  <c r="V62"/>
  <c r="W62" s="1"/>
  <c r="W61"/>
  <c r="V61"/>
  <c r="V60"/>
  <c r="W60" s="1"/>
  <c r="W59"/>
  <c r="V59"/>
  <c r="V58"/>
  <c r="W58" s="1"/>
  <c r="W57"/>
  <c r="V56"/>
  <c r="W56" s="1"/>
  <c r="W55"/>
  <c r="V55"/>
  <c r="V54"/>
  <c r="W54" s="1"/>
  <c r="V50"/>
  <c r="W50" s="1"/>
  <c r="W49"/>
  <c r="V49"/>
  <c r="V48"/>
  <c r="W48" s="1"/>
  <c r="W47"/>
  <c r="V47"/>
  <c r="V46"/>
  <c r="W46" s="1"/>
  <c r="W45"/>
  <c r="V45"/>
  <c r="V44"/>
  <c r="W44" s="1"/>
  <c r="W43"/>
  <c r="V43"/>
  <c r="V42"/>
  <c r="W42" s="1"/>
  <c r="W41"/>
  <c r="V41"/>
  <c r="V40"/>
  <c r="W40" s="1"/>
  <c r="W39"/>
  <c r="V39"/>
  <c r="V38"/>
  <c r="W38" s="1"/>
  <c r="W37"/>
  <c r="W36"/>
  <c r="V36"/>
  <c r="V35"/>
  <c r="W35" s="1"/>
  <c r="W34"/>
  <c r="V34"/>
  <c r="V33"/>
  <c r="W33" s="1"/>
  <c r="W32"/>
  <c r="V32"/>
  <c r="V31"/>
  <c r="V29" s="1"/>
  <c r="V28"/>
  <c r="W28" s="1"/>
  <c r="W27"/>
  <c r="V27"/>
  <c r="V26"/>
  <c r="W26" s="1"/>
  <c r="W25"/>
  <c r="V25"/>
  <c r="V24"/>
  <c r="W24" s="1"/>
  <c r="W23"/>
  <c r="V23"/>
  <c r="V22"/>
  <c r="W22" s="1"/>
  <c r="W21"/>
  <c r="V21"/>
  <c r="V20"/>
  <c r="W20" s="1"/>
  <c r="V18"/>
  <c r="W18" s="1"/>
  <c r="N68" i="16"/>
  <c r="M68"/>
  <c r="K68"/>
  <c r="N66"/>
  <c r="M66"/>
  <c r="L66"/>
  <c r="K66"/>
  <c r="N65"/>
  <c r="M65"/>
  <c r="L65"/>
  <c r="K65"/>
  <c r="N61"/>
  <c r="N58" s="1"/>
  <c r="M61"/>
  <c r="N60"/>
  <c r="M60"/>
  <c r="M58" s="1"/>
  <c r="L58"/>
  <c r="K58"/>
  <c r="K57" s="1"/>
  <c r="N53"/>
  <c r="M53"/>
  <c r="L53"/>
  <c r="L50"/>
  <c r="L49" s="1"/>
  <c r="K50"/>
  <c r="N45"/>
  <c r="M45"/>
  <c r="N44"/>
  <c r="N42" s="1"/>
  <c r="N41" s="1"/>
  <c r="M42"/>
  <c r="M41" s="1"/>
  <c r="L42"/>
  <c r="K42"/>
  <c r="L41"/>
  <c r="K41"/>
  <c r="N37"/>
  <c r="N34" s="1"/>
  <c r="M37"/>
  <c r="M21" s="1"/>
  <c r="L37"/>
  <c r="K37"/>
  <c r="N36"/>
  <c r="M36"/>
  <c r="M20" s="1"/>
  <c r="M18" s="1"/>
  <c r="M17" s="1"/>
  <c r="L36"/>
  <c r="L20" s="1"/>
  <c r="K36"/>
  <c r="M34"/>
  <c r="L34"/>
  <c r="K34"/>
  <c r="M33"/>
  <c r="L33"/>
  <c r="K33"/>
  <c r="N24"/>
  <c r="M24"/>
  <c r="K24"/>
  <c r="L21"/>
  <c r="K21"/>
  <c r="K20"/>
  <c r="T206" i="15"/>
  <c r="U206" s="1"/>
  <c r="S206"/>
  <c r="S202" s="1"/>
  <c r="R206"/>
  <c r="R202" s="1"/>
  <c r="U204"/>
  <c r="Q202"/>
  <c r="P202"/>
  <c r="O202"/>
  <c r="N202"/>
  <c r="M202"/>
  <c r="T197"/>
  <c r="U197" s="1"/>
  <c r="S197"/>
  <c r="R197"/>
  <c r="R196"/>
  <c r="S196" s="1"/>
  <c r="T196" s="1"/>
  <c r="U196" s="1"/>
  <c r="T195"/>
  <c r="U195" s="1"/>
  <c r="S195"/>
  <c r="R195"/>
  <c r="U192"/>
  <c r="T192"/>
  <c r="S192"/>
  <c r="U190"/>
  <c r="T190"/>
  <c r="S190"/>
  <c r="R190"/>
  <c r="Q190"/>
  <c r="P190"/>
  <c r="O190"/>
  <c r="O157" s="1"/>
  <c r="O156" s="1"/>
  <c r="M190"/>
  <c r="U189"/>
  <c r="T189"/>
  <c r="S189"/>
  <c r="R187"/>
  <c r="S187" s="1"/>
  <c r="T187" s="1"/>
  <c r="U187" s="1"/>
  <c r="T186"/>
  <c r="U186" s="1"/>
  <c r="S186"/>
  <c r="R186"/>
  <c r="S183"/>
  <c r="U180"/>
  <c r="T180"/>
  <c r="S180"/>
  <c r="T179"/>
  <c r="U179" s="1"/>
  <c r="S179"/>
  <c r="R171"/>
  <c r="S171" s="1"/>
  <c r="T171" s="1"/>
  <c r="U171" s="1"/>
  <c r="S170"/>
  <c r="T170" s="1"/>
  <c r="U170" s="1"/>
  <c r="R170"/>
  <c r="R169"/>
  <c r="S169" s="1"/>
  <c r="T169" s="1"/>
  <c r="U169" s="1"/>
  <c r="M167"/>
  <c r="M157" s="1"/>
  <c r="M156" s="1"/>
  <c r="T165"/>
  <c r="U165" s="1"/>
  <c r="S165"/>
  <c r="R164"/>
  <c r="S164" s="1"/>
  <c r="T164" s="1"/>
  <c r="U164" s="1"/>
  <c r="S163"/>
  <c r="T163" s="1"/>
  <c r="R163"/>
  <c r="R161"/>
  <c r="S161" s="1"/>
  <c r="S158" s="1"/>
  <c r="S160"/>
  <c r="T160" s="1"/>
  <c r="U160" s="1"/>
  <c r="R160"/>
  <c r="R159"/>
  <c r="S159" s="1"/>
  <c r="T159" s="1"/>
  <c r="U159" s="1"/>
  <c r="U158"/>
  <c r="T158"/>
  <c r="R158"/>
  <c r="Q158"/>
  <c r="P158"/>
  <c r="O158"/>
  <c r="N158"/>
  <c r="M158"/>
  <c r="R157"/>
  <c r="R156" s="1"/>
  <c r="Q157"/>
  <c r="Q19" s="1"/>
  <c r="P157"/>
  <c r="N157"/>
  <c r="N156" s="1"/>
  <c r="Q156"/>
  <c r="P156"/>
  <c r="R152"/>
  <c r="R146"/>
  <c r="S146" s="1"/>
  <c r="T146" s="1"/>
  <c r="U146" s="1"/>
  <c r="S145"/>
  <c r="T145" s="1"/>
  <c r="U145" s="1"/>
  <c r="R145"/>
  <c r="U143"/>
  <c r="T143"/>
  <c r="S143"/>
  <c r="U142"/>
  <c r="U140"/>
  <c r="T139"/>
  <c r="U139" s="1"/>
  <c r="S139"/>
  <c r="R139"/>
  <c r="R138"/>
  <c r="S138" s="1"/>
  <c r="T138" s="1"/>
  <c r="U138" s="1"/>
  <c r="T137"/>
  <c r="U137" s="1"/>
  <c r="S137"/>
  <c r="R137"/>
  <c r="M127"/>
  <c r="S121"/>
  <c r="T121" s="1"/>
  <c r="U121" s="1"/>
  <c r="R121"/>
  <c r="U120"/>
  <c r="S120"/>
  <c r="R119"/>
  <c r="S119" s="1"/>
  <c r="T119" s="1"/>
  <c r="U119" s="1"/>
  <c r="M119"/>
  <c r="M105" s="1"/>
  <c r="T118"/>
  <c r="U118" s="1"/>
  <c r="S118"/>
  <c r="R118"/>
  <c r="R117"/>
  <c r="S117" s="1"/>
  <c r="T112"/>
  <c r="U112" s="1"/>
  <c r="S112"/>
  <c r="R112"/>
  <c r="U111"/>
  <c r="U109"/>
  <c r="Q106"/>
  <c r="P106"/>
  <c r="P105" s="1"/>
  <c r="N106"/>
  <c r="Q105"/>
  <c r="O105"/>
  <c r="N105"/>
  <c r="R104"/>
  <c r="S104" s="1"/>
  <c r="T104" s="1"/>
  <c r="U104" s="1"/>
  <c r="S103"/>
  <c r="T103" s="1"/>
  <c r="U103" s="1"/>
  <c r="R103"/>
  <c r="R53" s="1"/>
  <c r="R20" s="1"/>
  <c r="R102"/>
  <c r="S102" s="1"/>
  <c r="T102" s="1"/>
  <c r="U102" s="1"/>
  <c r="S99"/>
  <c r="T99" s="1"/>
  <c r="U99" s="1"/>
  <c r="R99"/>
  <c r="R98"/>
  <c r="S98" s="1"/>
  <c r="T98" s="1"/>
  <c r="U98" s="1"/>
  <c r="S97"/>
  <c r="T97" s="1"/>
  <c r="U97" s="1"/>
  <c r="R97"/>
  <c r="R96"/>
  <c r="S96" s="1"/>
  <c r="T96" s="1"/>
  <c r="U96" s="1"/>
  <c r="R95"/>
  <c r="R94"/>
  <c r="R93"/>
  <c r="S93" s="1"/>
  <c r="T93" s="1"/>
  <c r="U93" s="1"/>
  <c r="S92"/>
  <c r="T92" s="1"/>
  <c r="U92" s="1"/>
  <c r="R92"/>
  <c r="R91"/>
  <c r="S91" s="1"/>
  <c r="T91" s="1"/>
  <c r="U91" s="1"/>
  <c r="U90"/>
  <c r="R88"/>
  <c r="S88" s="1"/>
  <c r="T88" s="1"/>
  <c r="U88" s="1"/>
  <c r="T87"/>
  <c r="U87" s="1"/>
  <c r="S87"/>
  <c r="R87"/>
  <c r="R86"/>
  <c r="S86" s="1"/>
  <c r="T86" s="1"/>
  <c r="U86" s="1"/>
  <c r="R85"/>
  <c r="R84"/>
  <c r="S84" s="1"/>
  <c r="T84" s="1"/>
  <c r="U84" s="1"/>
  <c r="R83"/>
  <c r="T82"/>
  <c r="U82" s="1"/>
  <c r="S82"/>
  <c r="R81"/>
  <c r="S81" s="1"/>
  <c r="T81" s="1"/>
  <c r="U81" s="1"/>
  <c r="S80"/>
  <c r="T80" s="1"/>
  <c r="U80" s="1"/>
  <c r="R80"/>
  <c r="R79"/>
  <c r="S79" s="1"/>
  <c r="T79" s="1"/>
  <c r="U79" s="1"/>
  <c r="S77"/>
  <c r="T77" s="1"/>
  <c r="T73"/>
  <c r="U73" s="1"/>
  <c r="S73"/>
  <c r="R73"/>
  <c r="R72"/>
  <c r="S72" s="1"/>
  <c r="T72" s="1"/>
  <c r="U72" s="1"/>
  <c r="T69"/>
  <c r="U69" s="1"/>
  <c r="S69"/>
  <c r="R69"/>
  <c r="T68"/>
  <c r="S67"/>
  <c r="T67" s="1"/>
  <c r="U67" s="1"/>
  <c r="R67"/>
  <c r="R66"/>
  <c r="S66" s="1"/>
  <c r="S65"/>
  <c r="T65" s="1"/>
  <c r="U65" s="1"/>
  <c r="R65"/>
  <c r="U64"/>
  <c r="T64"/>
  <c r="S64"/>
  <c r="R56"/>
  <c r="R55"/>
  <c r="R52" s="1"/>
  <c r="R51" s="1"/>
  <c r="R54"/>
  <c r="Q53"/>
  <c r="Q51" s="1"/>
  <c r="P53"/>
  <c r="O53"/>
  <c r="N53"/>
  <c r="Q52"/>
  <c r="O52"/>
  <c r="O51" s="1"/>
  <c r="N52"/>
  <c r="P51"/>
  <c r="P52" s="1"/>
  <c r="P19" s="1"/>
  <c r="P17" s="1"/>
  <c r="N51"/>
  <c r="M51"/>
  <c r="M52" s="1"/>
  <c r="U50"/>
  <c r="T50"/>
  <c r="U36"/>
  <c r="T36"/>
  <c r="T31" s="1"/>
  <c r="S36"/>
  <c r="R36"/>
  <c r="S31"/>
  <c r="S29" s="1"/>
  <c r="R31"/>
  <c r="Q31"/>
  <c r="P31"/>
  <c r="O31"/>
  <c r="O29" s="1"/>
  <c r="N19"/>
  <c r="M31"/>
  <c r="R29"/>
  <c r="Q29"/>
  <c r="P29"/>
  <c r="N29"/>
  <c r="M29"/>
  <c r="U28"/>
  <c r="T28"/>
  <c r="S28"/>
  <c r="R28"/>
  <c r="S27"/>
  <c r="T27" s="1"/>
  <c r="U27" s="1"/>
  <c r="O27"/>
  <c r="R26"/>
  <c r="S26" s="1"/>
  <c r="T26" s="1"/>
  <c r="U26" s="1"/>
  <c r="S25"/>
  <c r="T25" s="1"/>
  <c r="U25" s="1"/>
  <c r="R25"/>
  <c r="U24"/>
  <c r="T24"/>
  <c r="T22" s="1"/>
  <c r="S24"/>
  <c r="R22"/>
  <c r="R18" s="1"/>
  <c r="Q22"/>
  <c r="Q21" s="1"/>
  <c r="P22"/>
  <c r="P21"/>
  <c r="N21"/>
  <c r="M21"/>
  <c r="M22" s="1"/>
  <c r="Q20"/>
  <c r="P20"/>
  <c r="O20"/>
  <c r="N20"/>
  <c r="M20"/>
  <c r="P18"/>
  <c r="N18"/>
  <c r="N17" s="1"/>
  <c r="M18"/>
  <c r="Q42" i="17"/>
  <c r="R42" s="1"/>
  <c r="R41"/>
  <c r="Q41"/>
  <c r="R37"/>
  <c r="Q37"/>
  <c r="R34"/>
  <c r="Q34"/>
  <c r="R32"/>
  <c r="Q32"/>
  <c r="R31"/>
  <c r="Q31"/>
  <c r="R30"/>
  <c r="Q30"/>
  <c r="R20"/>
  <c r="P20"/>
  <c r="E66" i="16" l="1"/>
  <c r="O20"/>
  <c r="O18" s="1"/>
  <c r="O17" s="1"/>
  <c r="O34"/>
  <c r="P58"/>
  <c r="P57" s="1"/>
  <c r="E41"/>
  <c r="O58"/>
  <c r="O57" s="1"/>
  <c r="E37"/>
  <c r="E21"/>
  <c r="K18"/>
  <c r="K17" s="1"/>
  <c r="N49"/>
  <c r="E24"/>
  <c r="E42"/>
  <c r="E57"/>
  <c r="L57"/>
  <c r="L18"/>
  <c r="L17" s="1"/>
  <c r="P20"/>
  <c r="P18" s="1"/>
  <c r="P17" s="1"/>
  <c r="W31" i="15"/>
  <c r="W53"/>
  <c r="W106"/>
  <c r="W105" s="1"/>
  <c r="V53"/>
  <c r="V106"/>
  <c r="V105" s="1"/>
  <c r="V158"/>
  <c r="W158" s="1"/>
  <c r="S106"/>
  <c r="S105" s="1"/>
  <c r="T117"/>
  <c r="T66"/>
  <c r="U66" s="1"/>
  <c r="S52"/>
  <c r="S51" s="1"/>
  <c r="N33" i="16"/>
  <c r="T53" i="15"/>
  <c r="T20" s="1"/>
  <c r="U77"/>
  <c r="T21"/>
  <c r="T18"/>
  <c r="U202"/>
  <c r="T29"/>
  <c r="U163"/>
  <c r="T157"/>
  <c r="T156" s="1"/>
  <c r="T52"/>
  <c r="T51" s="1"/>
  <c r="R19"/>
  <c r="R17" s="1"/>
  <c r="M19"/>
  <c r="R21"/>
  <c r="T202"/>
  <c r="N20" i="16"/>
  <c r="N21"/>
  <c r="M50"/>
  <c r="M49" s="1"/>
  <c r="Q18" i="15"/>
  <c r="Q17" s="1"/>
  <c r="U31"/>
  <c r="U52"/>
  <c r="S53"/>
  <c r="S20" s="1"/>
  <c r="R106"/>
  <c r="R105" s="1"/>
  <c r="O19"/>
  <c r="O17" s="1"/>
  <c r="U22"/>
  <c r="S22"/>
  <c r="S157"/>
  <c r="S156" s="1"/>
  <c r="N34" i="17"/>
  <c r="O34" s="1"/>
  <c r="P34" s="1"/>
  <c r="N41"/>
  <c r="O41" s="1"/>
  <c r="P41" s="1"/>
  <c r="E17" i="16" l="1"/>
  <c r="E50"/>
  <c r="O33"/>
  <c r="E34"/>
  <c r="E58"/>
  <c r="N18"/>
  <c r="N17" s="1"/>
  <c r="E20"/>
  <c r="E49"/>
  <c r="E18"/>
  <c r="W29" i="15"/>
  <c r="W19"/>
  <c r="W17" s="1"/>
  <c r="V19"/>
  <c r="V17" s="1"/>
  <c r="S21"/>
  <c r="S18"/>
  <c r="U157"/>
  <c r="U156" s="1"/>
  <c r="U53"/>
  <c r="U20" s="1"/>
  <c r="U117"/>
  <c r="T106"/>
  <c r="T105" s="1"/>
  <c r="U21"/>
  <c r="U18"/>
  <c r="U29"/>
  <c r="S19"/>
  <c r="K42" i="17"/>
  <c r="N42" s="1"/>
  <c r="O42" s="1"/>
  <c r="P42" s="1"/>
  <c r="S17" i="15" l="1"/>
  <c r="U106"/>
  <c r="U51"/>
  <c r="T19"/>
  <c r="T17" s="1"/>
  <c r="K37" i="17"/>
  <c r="N37" s="1"/>
  <c r="O37" s="1"/>
  <c r="P37" s="1"/>
  <c r="N32"/>
  <c r="O32" s="1"/>
  <c r="P32" s="1"/>
  <c r="K31"/>
  <c r="L31" s="1"/>
  <c r="N31" s="1"/>
  <c r="O31" s="1"/>
  <c r="P31" s="1"/>
  <c r="N30"/>
  <c r="O30" s="1"/>
  <c r="P30" s="1"/>
  <c r="U105" i="15" l="1"/>
  <c r="U19"/>
  <c r="U17" s="1"/>
</calcChain>
</file>

<file path=xl/comments1.xml><?xml version="1.0" encoding="utf-8"?>
<comments xmlns="http://schemas.openxmlformats.org/spreadsheetml/2006/main">
  <authors>
    <author>Автор</author>
  </authors>
  <commentList>
    <comment ref="K1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отчете 0,413</t>
        </r>
      </text>
    </comment>
  </commentList>
</comments>
</file>

<file path=xl/sharedStrings.xml><?xml version="1.0" encoding="utf-8"?>
<sst xmlns="http://schemas.openxmlformats.org/spreadsheetml/2006/main" count="2066" uniqueCount="613">
  <si>
    <t>Ответственный исполнитель, соисполнители</t>
  </si>
  <si>
    <t>10</t>
  </si>
  <si>
    <t>11</t>
  </si>
  <si>
    <t>12</t>
  </si>
  <si>
    <t>14</t>
  </si>
  <si>
    <t>15</t>
  </si>
  <si>
    <t>1</t>
  </si>
  <si>
    <t>4</t>
  </si>
  <si>
    <t>Управление жилищно-коммунального хозяйства</t>
  </si>
  <si>
    <t>Реализация мер по переселению граждан из аварийного жилищного фонда (жилых помещений в многоквартирных домах, признанных в установленном порядке аварийными и подлежащими сносу или реконструкции в связи с физическим износом в процессе их эксплуатации)</t>
  </si>
  <si>
    <t>Рассмотрение обращений и заявлений граждан, индивидуальных предпринимателей и юридических лиц по вопросам соблюдения требований жилищного законодательства</t>
  </si>
  <si>
    <t>2</t>
  </si>
  <si>
    <t>Код аналитической программной классификации</t>
  </si>
  <si>
    <t>Пп</t>
  </si>
  <si>
    <t>ОМ</t>
  </si>
  <si>
    <t>М</t>
  </si>
  <si>
    <t>01</t>
  </si>
  <si>
    <t>02</t>
  </si>
  <si>
    <t>03</t>
  </si>
  <si>
    <t>04</t>
  </si>
  <si>
    <t>к муниципальной программе</t>
  </si>
  <si>
    <t>МП</t>
  </si>
  <si>
    <t>3</t>
  </si>
  <si>
    <t>05</t>
  </si>
  <si>
    <t>06</t>
  </si>
  <si>
    <t>07</t>
  </si>
  <si>
    <t>08</t>
  </si>
  <si>
    <t>09</t>
  </si>
  <si>
    <t>13</t>
  </si>
  <si>
    <t>5</t>
  </si>
  <si>
    <t>6</t>
  </si>
  <si>
    <t>Реализация мероприятий в сфере теплоснабжения</t>
  </si>
  <si>
    <t>Реализация мероприятий в сфере водоснабжения</t>
  </si>
  <si>
    <t>Реализация мероприятий в сфере водоотведения</t>
  </si>
  <si>
    <t>Реализация мероприятий в сфере электроснабжения</t>
  </si>
  <si>
    <t>Реализация мероприятий в сфере газоснабжения</t>
  </si>
  <si>
    <t>Организация подготовки городского хозяйства к осенне-зимнему периоду</t>
  </si>
  <si>
    <t xml:space="preserve">Выполнение функций заказчика по проектированию и строительству объектов коммунальной инфраструктуры </t>
  </si>
  <si>
    <t>  Проведение городских мероприятий по санитарной очистке и благоустройству территории города.</t>
  </si>
  <si>
    <t>Осуществление муниципального лесного контроля в отношении лесных участков, находящихся в муниципальной собственности.</t>
  </si>
  <si>
    <t>Проектирование, капитальный ремонт, ремонт автомобильных дорог общего пользования муниципального значения и иных транспортных инженерных сооружений</t>
  </si>
  <si>
    <t>Осуществление муниципального жилищного контроля</t>
  </si>
  <si>
    <t>Организация благоустройства и санитарного содержания, озеленения парков, скверов, санкционированного сбора твердых бытовых отходов, содержание дорог</t>
  </si>
  <si>
    <t>Организация содержания и благоустройства мест погребения (кладбищ)</t>
  </si>
  <si>
    <t>Содержание сетей наружного освещения</t>
  </si>
  <si>
    <t>Мероприятия по охране окружающей среды</t>
  </si>
  <si>
    <t>Проведение мероприятий по обеспечению безопасности дорожного движения в соответствии с действующим законодательством Российской Федерации</t>
  </si>
  <si>
    <t>Разработка перспективных, текущих планов по строительству, реконструкции, капитальному ремонту, ремонту и содержанию автомобильных дорог местного значения, транспортных инженерных сооружений в границах города, по развитию перспективных схем развития автомобильных дорог местного значения и объектов дорожного хозяйства</t>
  </si>
  <si>
    <t>Содержание и  ремонт муниципального жилищного фонда</t>
  </si>
  <si>
    <t>Осуществление отдельных государственных полномочий УР по отлову и содержанию безнадзорных животных</t>
  </si>
  <si>
    <t>Оказание ритуальных услуг</t>
  </si>
  <si>
    <t>Организация сбора, вывоза бытовых отходов, содержание мест санкционированного сбора твердых бытовых отходов (контейнеры, туалет, свалки)</t>
  </si>
  <si>
    <t>Выполнение мероприятий реестра наказов избирателей и реализация проектов инициативного бюджетирования</t>
  </si>
  <si>
    <t>Внесение изменений в Правила землепользования и застройки муниципального образования "Город Воткинск"</t>
  </si>
  <si>
    <t>Организация управления многоквартирными домами, находящимся  на территории "Город Воткинск"</t>
  </si>
  <si>
    <t>Реализация мероприятий по капитальному ремонту жилищного фонда муниципального образования "Город Воткинск"</t>
  </si>
  <si>
    <t>Оказание услуги по начислению, перерасчету платы за наем, ведение и сопровождение базы данных муниципального жилищного фонда</t>
  </si>
  <si>
    <t>муниципального образования "Город Воткинск"</t>
  </si>
  <si>
    <t>Наименование муниципальной программы</t>
  </si>
  <si>
    <t>Управление жилищно-коммунального хозяйства Администрации города Воткинска</t>
  </si>
  <si>
    <t>Строительство и (или) реконструкция объектов коммунальной инфраструктуры для реализации инвестиционных проектов</t>
  </si>
  <si>
    <t>Строительство и (или) рекострукция объектов транспортной инфраструктуры для реализации инвестиционных проектов</t>
  </si>
  <si>
    <t xml:space="preserve">Содержание автомобильных дорог общего пользования, мостов и инных транспортных инженерных сооружений. </t>
  </si>
  <si>
    <t>Обеспечение функционирования систем теплоснабжения на территории муниципального образования "Город Воткинск"</t>
  </si>
  <si>
    <t>Федеральный проект "Дорожная сеть", реализация национального проекта "Безопасные и качественные автомобильные дороги"</t>
  </si>
  <si>
    <t>2020 год</t>
  </si>
  <si>
    <t>2024 год</t>
  </si>
  <si>
    <t>Ресурсное обеспечение реализации муниципальной программы за счет средств бюджета муниципального образования "Город Воткинск"</t>
  </si>
  <si>
    <t>Ответственный исполнитель</t>
  </si>
  <si>
    <t>Наименование муниципальной программы, подпрограммы, основного мероприятия, мероприятия</t>
  </si>
  <si>
    <t>Код бюджетной классификации</t>
  </si>
  <si>
    <t>И</t>
  </si>
  <si>
    <t>ГРБС</t>
  </si>
  <si>
    <t>Рз</t>
  </si>
  <si>
    <t>Пр</t>
  </si>
  <si>
    <t>ЦС</t>
  </si>
  <si>
    <t>ВР</t>
  </si>
  <si>
    <t>2021 год</t>
  </si>
  <si>
    <t>2022 год</t>
  </si>
  <si>
    <t>2023 год</t>
  </si>
  <si>
    <t>Всего</t>
  </si>
  <si>
    <t>Администрация г. Воткинска</t>
  </si>
  <si>
    <t>Управление капитального строительства</t>
  </si>
  <si>
    <t>Территориальное развитие (градостроительство)</t>
  </si>
  <si>
    <t>244</t>
  </si>
  <si>
    <t>Содержание и развитие жилищного хозяйства</t>
  </si>
  <si>
    <t>935</t>
  </si>
  <si>
    <t>0720162159</t>
  </si>
  <si>
    <t>072F367483</t>
  </si>
  <si>
    <t>072F367484</t>
  </si>
  <si>
    <t>072F36748S</t>
  </si>
  <si>
    <t>0720262100</t>
  </si>
  <si>
    <t>0720362110</t>
  </si>
  <si>
    <t>0720462120</t>
  </si>
  <si>
    <t>0720706200</t>
  </si>
  <si>
    <t>0720862130</t>
  </si>
  <si>
    <t>0721162140</t>
  </si>
  <si>
    <t>Содержание и развитие коммунальной инфраструктуры</t>
  </si>
  <si>
    <t>Реализация регионального проекта  "Чистая вода"</t>
  </si>
  <si>
    <t>0730360140</t>
  </si>
  <si>
    <t>073G522430</t>
  </si>
  <si>
    <t>073G52243S</t>
  </si>
  <si>
    <t>Управление жилищно-коммунального хозяйства, филиал «Воткинскгаз» РОАО «Удмуртгаз»</t>
  </si>
  <si>
    <t>0730662230</t>
  </si>
  <si>
    <t>0730701440</t>
  </si>
  <si>
    <t>0730701441</t>
  </si>
  <si>
    <t>0730762240</t>
  </si>
  <si>
    <t>0730762260</t>
  </si>
  <si>
    <t>07307S1440</t>
  </si>
  <si>
    <t>0730800820</t>
  </si>
  <si>
    <t>07308S0820</t>
  </si>
  <si>
    <t>0731060140</t>
  </si>
  <si>
    <t>0731208000</t>
  </si>
  <si>
    <t>07312S8000</t>
  </si>
  <si>
    <t>414</t>
  </si>
  <si>
    <t>Благоустройство и охрана окружающей среды</t>
  </si>
  <si>
    <t>0740162350</t>
  </si>
  <si>
    <t>0740162370</t>
  </si>
  <si>
    <t>0740162390</t>
  </si>
  <si>
    <t>0740262310</t>
  </si>
  <si>
    <t>0740262320</t>
  </si>
  <si>
    <t>811</t>
  </si>
  <si>
    <t>0740362330</t>
  </si>
  <si>
    <t>Организация наружного освещения</t>
  </si>
  <si>
    <t>0740462300</t>
  </si>
  <si>
    <t>0740562340</t>
  </si>
  <si>
    <t>0740662800</t>
  </si>
  <si>
    <t>0740608810</t>
  </si>
  <si>
    <t>0740660180</t>
  </si>
  <si>
    <t>0740962320</t>
  </si>
  <si>
    <t>0741162360</t>
  </si>
  <si>
    <t>0741405400</t>
  </si>
  <si>
    <t>0741562330</t>
  </si>
  <si>
    <t>Развитие транспортной системы (организация транспортного обслуживания населения, развитие дорожного хозяйства)</t>
  </si>
  <si>
    <t>0750104650</t>
  </si>
  <si>
    <t>07501S8000</t>
  </si>
  <si>
    <t>07501S4650</t>
  </si>
  <si>
    <t>0750262510</t>
  </si>
  <si>
    <t>0750604650</t>
  </si>
  <si>
    <t>07506S4650</t>
  </si>
  <si>
    <t>0750662530</t>
  </si>
  <si>
    <t>075R158560</t>
  </si>
  <si>
    <t>0750761900</t>
  </si>
  <si>
    <t>0751362540</t>
  </si>
  <si>
    <t>Создание условий для реализации муниципальной программы</t>
  </si>
  <si>
    <t>0760160030</t>
  </si>
  <si>
    <t>Прогнозная (справочная) оценка ресурсного обеспечения реализации муниципальной программы за счет всех источников финансирования</t>
  </si>
  <si>
    <t>Наименование муниципальной программы, подпрограммы</t>
  </si>
  <si>
    <t>Источник финансирования</t>
  </si>
  <si>
    <t>Оценка расходов, тыс. рублей</t>
  </si>
  <si>
    <t xml:space="preserve">Итого </t>
  </si>
  <si>
    <t>Всего (1+2+3)</t>
  </si>
  <si>
    <t>1) бюджет муниципального образования</t>
  </si>
  <si>
    <t>в том числе:</t>
  </si>
  <si>
    <t>собственные средства бюджета муниципального образования</t>
  </si>
  <si>
    <t>средства бюджета Удмуртской Республики</t>
  </si>
  <si>
    <t>средства бюджета Российской Федерации</t>
  </si>
  <si>
    <t>2) средства бюджетов других уровней бюджетной системы Российской Федерации, планируемые к привлечению</t>
  </si>
  <si>
    <t>3) иные источники</t>
  </si>
  <si>
    <t>средства бюлджета Российской Федерации</t>
  </si>
  <si>
    <t>075026251Д</t>
  </si>
  <si>
    <t>0730109900</t>
  </si>
  <si>
    <t>07301S9900</t>
  </si>
  <si>
    <t>0730700830</t>
  </si>
  <si>
    <t>07307S0830</t>
  </si>
  <si>
    <t>0740668810</t>
  </si>
  <si>
    <t>0750162530</t>
  </si>
  <si>
    <t>075026251Б</t>
  </si>
  <si>
    <t>075136254Б</t>
  </si>
  <si>
    <t>" Приложение 5</t>
  </si>
  <si>
    <t>0710208320</t>
  </si>
  <si>
    <t>07102S8320</t>
  </si>
  <si>
    <t>Оказание муниципальной услуги "Выдача разрешений на установку и эксплуатацию рекламных конструкций на территории муниципального образования"</t>
  </si>
  <si>
    <t>0710662000</t>
  </si>
  <si>
    <t>0730600830</t>
  </si>
  <si>
    <t>0731208200</t>
  </si>
  <si>
    <t>0741462710</t>
  </si>
  <si>
    <t>Подготовка  документации по планировке территорий (проект планировки, проекта межевания).</t>
  </si>
  <si>
    <t>0710362000</t>
  </si>
  <si>
    <t>074026273Т</t>
  </si>
  <si>
    <t>0730462210</t>
  </si>
  <si>
    <t>0740608819</t>
  </si>
  <si>
    <t>247</t>
  </si>
  <si>
    <t>129</t>
  </si>
  <si>
    <t>121</t>
  </si>
  <si>
    <t>0731000820</t>
  </si>
  <si>
    <t>0740100860</t>
  </si>
  <si>
    <t>074010086S</t>
  </si>
  <si>
    <t>0740662809</t>
  </si>
  <si>
    <t>0740960180</t>
  </si>
  <si>
    <t>0740962800</t>
  </si>
  <si>
    <t>0730762249</t>
  </si>
  <si>
    <t>122</t>
  </si>
  <si>
    <t>321</t>
  </si>
  <si>
    <t>075065390F</t>
  </si>
  <si>
    <t>Реализация мероприятий по созданию мест (площадок) накопления твердых коммунальных отходов для размещения контейнеров, бункеров</t>
  </si>
  <si>
    <t>0740662810</t>
  </si>
  <si>
    <t>07414S0820</t>
  </si>
  <si>
    <t>075R153930</t>
  </si>
  <si>
    <t>0731262250</t>
  </si>
  <si>
    <t>075R153940</t>
  </si>
  <si>
    <t>243</t>
  </si>
  <si>
    <t>0750262519</t>
  </si>
  <si>
    <t>0750762550</t>
  </si>
  <si>
    <t>0740600310</t>
  </si>
  <si>
    <t>2025 год</t>
  </si>
  <si>
    <t>0750162520</t>
  </si>
  <si>
    <t>075065784F</t>
  </si>
  <si>
    <t>0750600310</t>
  </si>
  <si>
    <t>0740160860</t>
  </si>
  <si>
    <t>0731260150</t>
  </si>
  <si>
    <t>07416S8810</t>
  </si>
  <si>
    <t>Организация регулярных перевозок по регулируемым тарифам на муниципальных маршрутах</t>
  </si>
  <si>
    <t>Сведения о составе и значениях целевых показателей (индикаторов) муниципальной программы</t>
  </si>
  <si>
    <t>Ответсвенный исполнитель</t>
  </si>
  <si>
    <t>№ п/п</t>
  </si>
  <si>
    <t>Наименование целевого показателя (индикатора)</t>
  </si>
  <si>
    <t>Единица измерения</t>
  </si>
  <si>
    <t>2018 год</t>
  </si>
  <si>
    <t xml:space="preserve">2019 год </t>
  </si>
  <si>
    <t xml:space="preserve">2021 год </t>
  </si>
  <si>
    <t xml:space="preserve">2022 год </t>
  </si>
  <si>
    <t xml:space="preserve">2023 год </t>
  </si>
  <si>
    <t xml:space="preserve">отчет </t>
  </si>
  <si>
    <t>отчет</t>
  </si>
  <si>
    <t>прогноз</t>
  </si>
  <si>
    <t>Наличие в городском округе утвержденного генерального плпна городского округа</t>
  </si>
  <si>
    <t>да/нет</t>
  </si>
  <si>
    <t>да</t>
  </si>
  <si>
    <t>Доля площади территории города, на которую подготовлены проекты планировки, проекты межевания территории, в общей площади территории города</t>
  </si>
  <si>
    <t>%</t>
  </si>
  <si>
    <t>Общая площадь жилых помещений, приходящаяся в среднем на одного жителя, всего</t>
  </si>
  <si>
    <t>кв. м</t>
  </si>
  <si>
    <t xml:space="preserve">Общая площадь жилых помещений, приходящаяся в среднем на одного жителя, введенная в действие за один год </t>
  </si>
  <si>
    <t xml:space="preserve">Объем ввода жилья в эксплуатацию, кв. м общей площади жилья </t>
  </si>
  <si>
    <t xml:space="preserve">кв. м </t>
  </si>
  <si>
    <t>Количество уведомлений о планируемых строительстве или реконструкции  объектов индивидуального жилищного строительства или садовых домов на земельных участках, расположенных на территории городского округа</t>
  </si>
  <si>
    <t>шт.</t>
  </si>
  <si>
    <t>Площадь земельных участков, предоставленных для объектов жилищного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в течение 3 лет</t>
  </si>
  <si>
    <t>Площадь земельных участков, предоставленных для объектов капитального строительства (за исключением объектов жилищного строительства),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в течение 5 лет</t>
  </si>
  <si>
    <t>"Содержание и развитие жилищного хозяйства"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</si>
  <si>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</t>
  </si>
  <si>
    <t>Количество расселенных домов, признанных в установленном порядке аварийными, единиц</t>
  </si>
  <si>
    <t>Износ инженерных теплосетей (магистральные сети)</t>
  </si>
  <si>
    <t>Количество технологических нарушений на системах теплоснабжения</t>
  </si>
  <si>
    <t>Износ сетей электроснабжения</t>
  </si>
  <si>
    <t>Количество технологических нарушений на системах электроснабжения</t>
  </si>
  <si>
    <t>Износ сетей холодного водоснабжения</t>
  </si>
  <si>
    <t>Количество технологических нарушений на системах холодного водоснабжения</t>
  </si>
  <si>
    <t>Износ сетей горячего водоснабжения</t>
  </si>
  <si>
    <t>Количество технологических нарушений на системах горячего водоснабжения</t>
  </si>
  <si>
    <t>Количество технологических нарушений на канализационных сетях</t>
  </si>
  <si>
    <t>Износ сетей водоотведения (канализации)</t>
  </si>
  <si>
    <t>Износ газовых сетей</t>
  </si>
  <si>
    <t>Доля организации коммунального комплекса, осуществляющих производство товаров, оказание услуг по водо-, тепло-, газо- и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района), процентов.</t>
  </si>
  <si>
    <t>Количество созданных мест (площадок) накопления твердых коммунальных отходов для размещения контейнеров, бункеров</t>
  </si>
  <si>
    <t>Протяженность сетей уличного освещения в общей протяженности  улично-дорожной сети.</t>
  </si>
  <si>
    <t>км.</t>
  </si>
  <si>
    <t xml:space="preserve">Количество работающих светоточек на улично-дорожной сети </t>
  </si>
  <si>
    <t>Количество участников конкурса «Мой красивый город».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</si>
  <si>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</si>
  <si>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района).</t>
  </si>
  <si>
    <t>Капитальный ремонт и ремонт автомобильных дорог общего пользования местного значения</t>
  </si>
  <si>
    <t>км</t>
  </si>
  <si>
    <t>Перечень основных мероприятий муниципальной программы</t>
  </si>
  <si>
    <t>Наименование подпрограммы, основного мероприятия, мероприятия</t>
  </si>
  <si>
    <t>Срок выполнения</t>
  </si>
  <si>
    <t>Ожидаемый непосредственный результат</t>
  </si>
  <si>
    <t>Взаимосвязь с целевыми показателями (индикаторами)</t>
  </si>
  <si>
    <t>0 1</t>
  </si>
  <si>
    <t>Внесение изменений в Генеральный план городского округа "Город Воткинск"</t>
  </si>
  <si>
    <t>Управление архитектуры и градостроительства</t>
  </si>
  <si>
    <t>Формирование комфортной и безопасной для проживания городской среды, создание условий для развития жилищного строительства, инвестиционной привлекательности территорий города</t>
  </si>
  <si>
    <t>07.1.1</t>
  </si>
  <si>
    <t>07.1.1, 07.1.2</t>
  </si>
  <si>
    <t>Подготовка проекта изменений в Правила землепользования и застройки муниципального образования "Город Воткинск"</t>
  </si>
  <si>
    <t>Обеспечение органов государственной власти, органов местного самоуправления, физических и юридических лиц достоверными сведениями, необходимыми для осуществления градостроительной, инвестиционной и иной хозяйственной деятельности</t>
  </si>
  <si>
    <t>Подготовка документации по планировке территорий (проекта планировки, проекта межевания)</t>
  </si>
  <si>
    <t>Повышение качества документации территориального планирования, создание условий для инвестиционной привлекательности территорий города, успешной реализации инвестиционных проектов</t>
  </si>
  <si>
    <t>07.1.1,07.1.2</t>
  </si>
  <si>
    <t xml:space="preserve">Подготовка документации по планировке территории (проекта планировки территории и проекта межевания территории), расположенной в планировочном районе «Плодопитомник» города Воткинска, ограниченной с восточной стороны - земельным участком 18:27:070002:59 (вид разрешенного использования: для иных видов сельскохозяйственного использования) и зоной сельскохозяйственных угодий, с северной стороны - существующей застройкой по улицам Плодоягодная, Тихая, Уральская, зоной рекреационных и природных территорий, с западной стороны - ручьем Абрамовка и границей муниципального образования городской округ Город Воткинск, с южной стороны - автодорогой Воткинск - Верхняя Талица муниципального образования «Город Воткинск» Удмуртской Республики </t>
  </si>
  <si>
    <t>Создание и ведение информационной системы обеспечения градостроительной деятельности в муниципальном образовании "Город Воткинск"</t>
  </si>
  <si>
    <t>07.1.1,07.1.2, 07.1.3, 07.1.4, 07.1.5, 07.1.6, 07.1.7, 07.1.8, 07.1.9</t>
  </si>
  <si>
    <t xml:space="preserve">Создание информационной системы обеспечения градостроительной деятельности в муниципальном образовании "Город Воткинск" </t>
  </si>
  <si>
    <t xml:space="preserve">Предоставление сведений из информационной системы обеспечения градостроительной деятельности в муниципальном образовании "Город Воткинск" </t>
  </si>
  <si>
    <t>Оказание муниципальной услуги "Выдача уведомлений о соответствии (не соответствии) указанных в уведомлении о планируемом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</si>
  <si>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Выдача уведомления о соответствии (не соответствии) указанных в уведомлении о планируемом строительстве или реконструкции объекта индивидуального жилищного строительства или садового дома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</si>
  <si>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 xml:space="preserve">Выдача разрешения на установку и эксплуатацию рекламных конструкций либо мотивированный отказ в выдаче разрешения </t>
  </si>
  <si>
    <t>07.1.9</t>
  </si>
  <si>
    <t>Проведение торгов на право заключения договора на установку и эксплуатацию рекламных конструкций на территории муниципального образования</t>
  </si>
  <si>
    <t xml:space="preserve">Выдача разрешения на установку и эксплуатацию рекламных конструкций  </t>
  </si>
  <si>
    <t>Внесение изменений в Схему размещения рекламных конструкций на территории муниципального образования "Город Воткинск"</t>
  </si>
  <si>
    <t>Выдача разрешения на установку и эксплуатацию рекламных конструкций</t>
  </si>
  <si>
    <t>Демонтаж рекламных конструкций</t>
  </si>
  <si>
    <t>Формирование комфортной городской среды</t>
  </si>
  <si>
    <t>Оказание муниципальной услуги "Предоставление разрешения на строительство"</t>
  </si>
  <si>
    <t>Выдача разрешения на строительство объекта капитального строительства либо мотивированный отказ в выдаче разрешения на строительство</t>
  </si>
  <si>
    <t>Оказание муниципальной услуги "Предоставление разрешения на ввод объекта в эксплуатацию"</t>
  </si>
  <si>
    <t>Выдача разрешения на ввод в эксплуатацию объекта капитального строительства либо мотивированный отказ в выдаче разрешения на ввод</t>
  </si>
  <si>
    <t>Оказание муниципальной услуги "Предоставление градостроительного плана земельного участка"</t>
  </si>
  <si>
    <t>Выдача градостроительного плана земельного участка либо мотивированный отказ в предоставлении градостроительного плана</t>
  </si>
  <si>
    <t>Оказание муниципальной услуги "Предоставление разрешения на условно разрешенный вид использования земельного участка"</t>
  </si>
  <si>
    <t xml:space="preserve">Предоставление разрешения на условно разрешенный вид использования земельного участка либо мотивированный отказ в предоставлении разрешения </t>
  </si>
  <si>
    <t>Оказание муниципальной услуги "Предоставление разрешения на отклонение от предельных параметров разрешенного строительства"</t>
  </si>
  <si>
    <t xml:space="preserve">Предоставление разрешения на отклонение от предельных параметров разрешенного строительства либо мотивированный отказ в предоставлении разрешения </t>
  </si>
  <si>
    <t>Оказание муниципальной услуги "Выдача документа, подтверждающего принятие решения о согласовании или об отказе в согласовании переустройства и (или) перепланировки помещения в многоквартирном доме в соответствии с условиями и порядком переустройства и перепланировки помещений в многоквартирном доме"</t>
  </si>
  <si>
    <t>Согласование перепланировки и (или) переустройства жилого помещения либо мотивированный отказ в согласовании</t>
  </si>
  <si>
    <t>Оказание муниципальной услуги "Прием документов, необходимых для согласования перевода жилого помещения в нежилое или нежилого помещения в жилое, а также выдача соответствующих решений о переводе или об отказе в переводе"</t>
  </si>
  <si>
    <t>Согласование перевода жилого помещения  в нежилое или нежилого помещения в жилое либо мотивированный отказ в переводе</t>
  </si>
  <si>
    <t>07.2.1</t>
  </si>
  <si>
    <t>Проведение общих собраний собственников помещений в многоквартирном доме в целях избрания Совета многоквартирного дома</t>
  </si>
  <si>
    <t>Представление интересов собственника муниципальных помещений на общих собраниях собственников помещений в многоквартирных домах</t>
  </si>
  <si>
    <t>Проведение конкурса по отбору управляющей организации для управления многоквартирным домом, в соответствии с постановлением Правительства Российской Федерации от 6 февраля 2006 г. №75 «О порядке проведения органами местного самоуправления открытого конкурса»</t>
  </si>
  <si>
    <t>Заключения договора управления многоквартирным домом с управляющей организацией, выбранной по результатам конкурса</t>
  </si>
  <si>
    <t>Мероприятия по санитарной обработке мест общего пользования многоквартирных домов расположенных на территории муниципального образования "Город Воткинск"</t>
  </si>
  <si>
    <t>Снижение риска распространения новой короновирусной инфекции (2019 - nCoV)</t>
  </si>
  <si>
    <t>07.2.3, 07.2.4</t>
  </si>
  <si>
    <t>Формирование перечня многоквартирных домов, признанных в установленном порядке аварийными и подлежащими сносу или реконструкции в связи с физическим износом в процессе эксплуатации</t>
  </si>
  <si>
    <t>Формирование заявок на включение в региональную адресную программу на переселение граждан из аварийного жилищного фонда многоквартирных домов, признанных в установленном порядке аварийными и подлежащими сносу или реконструкции в связи с физическим износом в процессе эксплуатации</t>
  </si>
  <si>
    <t>Реализация мероприятий по строительству и приобретению жилья для переселения граждан из аварийного жилищного фонда</t>
  </si>
  <si>
    <t>Принятие решения о формировании фонда капитального ремонта в отношении многоквартирного дома на счете регионального оператора в случае, если собственники помещений в многоквартирном доме в установленный срок не выбрали способ формирования фонда капитального ремонта или выбранный ими способ не был реализован</t>
  </si>
  <si>
    <t>Принятие решения о формировании фонда капитального ремонта в отношении многоквартирного дома на счете регионального оператора</t>
  </si>
  <si>
    <t>07.2.2</t>
  </si>
  <si>
    <t>Участие в разработке и реализации региональной программы капитального ремонта общего имущества в многоквартирных домах</t>
  </si>
  <si>
    <t>Организация проведения капитального ремонта общего имущества в многоквартирных домах в Удмуртской Республике</t>
  </si>
  <si>
    <t>Оплата взносов за капитальный ремонт  общего имущества МКД за муниципальный жилой фонд</t>
  </si>
  <si>
    <t>Содержание свободных жилых помещений, находящихся в муниципальной собственности</t>
  </si>
  <si>
    <t>Применение мер по результатам выявленных нарушений для привлечения виновных к административной ответсвенности</t>
  </si>
  <si>
    <t>07.2.1, 07.03.2, 07.2.3, 07.2.4</t>
  </si>
  <si>
    <t>Предоставление информации о порядке предоставлении жилищно-коммунальных услуг</t>
  </si>
  <si>
    <t>Реализация комплекса мер, направленных на подготовку жилищного хозяйства к отопительному периоду</t>
  </si>
  <si>
    <t>Проведение аварийно-восстановительных работ на сетях, находящихся в муниципальной собственности</t>
  </si>
  <si>
    <t xml:space="preserve"> Управление жилищно-коммунального хозяйства, Управление муниципального имущества и земельных ресурсов</t>
  </si>
  <si>
    <t>Ликвидация аварий на инженерных коммуникациях находящихся в муниципальной собственности, но не переданных на обслуживание ресурсоснабжающим организациям</t>
  </si>
  <si>
    <t>Актуализация схемы теплоснабжения</t>
  </si>
  <si>
    <t xml:space="preserve">Обеспечение устойчивого функционирования теплоснабжающих организаций в период проведения отопительного периода </t>
  </si>
  <si>
    <t>Реализация регионального проекта "Чистая вода"</t>
  </si>
  <si>
    <t>Повышение доли населения, обеспеченного качественной питьевой водой. Строительство и реконструкция (модернизация) объектов питьевого водоснабжения</t>
  </si>
  <si>
    <t>Проведение аварийно-восстановительных работ на бесхозяйных инженерных коммуникациях в границах городского округа</t>
  </si>
  <si>
    <t>07.3.3, 07.3.4</t>
  </si>
  <si>
    <t>Капитальный ремонт газопроводов и редуцирующих устройств находящихся в муниципальной собственности</t>
  </si>
  <si>
    <t>Безопасная эксплуатация объектов газоснабжения. Обеспечение бесперебойной подачи газа.</t>
  </si>
  <si>
    <t>Обеспечение безаварийной работы городского хозяйства в осенне-зимний период</t>
  </si>
  <si>
    <t xml:space="preserve">Формирование заявок на строительство,  реконструкцию  и капитальный ремонт объектов коммунальной инфраструктуры за счет бюджетных средств для включения в перечень объектов капитального строительства Удмуртской Республики </t>
  </si>
  <si>
    <t>Включение объектов коммунальной инфраструктуры в перечень объектов капитального строительства Удмуртской Республики</t>
  </si>
  <si>
    <t xml:space="preserve">Проектирование и (или) строительство объектов коммунальной инфраструктуры </t>
  </si>
  <si>
    <t>Актуализация муниципальной программы комплексного развития сетей водоснабжения и водоотведения, теплоснабжения, электроснабжения и газа коммунальной инфраструктуры города Воткинска на 2016 - 2025 годы</t>
  </si>
  <si>
    <t>Управление жилищно-коммунального хозяйства Управление Архитектуры и градостроительства</t>
  </si>
  <si>
    <t>Планирование мероприятий по развитию коммунальной инфраструктуры г. Воткинска</t>
  </si>
  <si>
    <t>07.4.4.    07.4.1.                   07.4.1, 07.4.2, 07.4.3</t>
  </si>
  <si>
    <t>Создание мест (площадок) накопления твердых коммунальных отходов для размещения контейнеров, бункеров</t>
  </si>
  <si>
    <t>Улучшение качества жизни населения</t>
  </si>
  <si>
    <t>07.4.1, 07.4.2, 07.4.3</t>
  </si>
  <si>
    <t>Улучшение эстетического облика  и санитарного состояния территорий</t>
  </si>
  <si>
    <t>07.4.1.</t>
  </si>
  <si>
    <t>Организация наружного освещения улиц</t>
  </si>
  <si>
    <t>Приведение освещенности улиц к требованиям ГОСТ          Обеспечение надежности существующего наружного освещения</t>
  </si>
  <si>
    <t>07.4.2-3.      07.4.2.</t>
  </si>
  <si>
    <t>07.4.1-2.</t>
  </si>
  <si>
    <t>Выдача разрешений на вырубку и опиловку деревьев и кустарников на территории муниципального образования.</t>
  </si>
  <si>
    <t>07.4.1; 07.4.2; 07.4.3</t>
  </si>
  <si>
    <t>Выдача ордеров (разрешений) на производство земляных работ</t>
  </si>
  <si>
    <t>Оказание муниципальной услуги «Выдача ордеров (разрешений) на производство земляных работ»</t>
  </si>
  <si>
    <t>Улучшение эстетического облика города и санитарного состояния территорий</t>
  </si>
  <si>
    <t>07.4.1, 07.4.4</t>
  </si>
  <si>
    <t>Контроль за соблюдением требований муниципальных правовых актов, принятых органами местного самоуправления города Воткинска в сфере благоустройства</t>
  </si>
  <si>
    <t>Контроль за соблюдением требований муниципальных правовых актов, принятых органами местного самоуправления города в сфере благоустройства</t>
  </si>
  <si>
    <t>07.4.1</t>
  </si>
  <si>
    <t>Осуществление муниципального лесного контроля в отношении лесных участков, находящихся в муниципальной собственности</t>
  </si>
  <si>
    <t>Охрана атмосферного воздуха                                                 Охрана водных ресурсов                                                                Охрана земельных ресурсов                   Информирование и просвещение населения в сфере экологического состояния территории города и благоустройства</t>
  </si>
  <si>
    <t>Информирование и просвещение населения в сфере экологического состояния и благоустройства территории  города</t>
  </si>
  <si>
    <t>Информирование и просвещение населения в сфере экологического состояния территории города и благоустройства</t>
  </si>
  <si>
    <t>07.4.1-07.4.4</t>
  </si>
  <si>
    <t>07.4.01.-07.4.02.</t>
  </si>
  <si>
    <t>07.5.1, 07.5.2., 07.5.15</t>
  </si>
  <si>
    <t>Уменьшение количества ДТП с сопутствующими условиями. Уменьшение социальной напряженности населения города</t>
  </si>
  <si>
    <t>07.5.15; 07.5.16; 07.5.15</t>
  </si>
  <si>
    <t>Формирование сети маршрутов регулярных перевозок автомобильным транспортом общего пользования на территории города Воткинск</t>
  </si>
  <si>
    <t>07.5.1-07.5.3, 07.5.15</t>
  </si>
  <si>
    <t>Согласование расписания движения автобусов по маршруту регулярных перевозок</t>
  </si>
  <si>
    <t>Согласованные расписания движения автобусов по маршрутам регулярных перевозок</t>
  </si>
  <si>
    <t>Осуществление контроля за соблюдением требований, установленных правовыми актами, регулирующими вопросы организации пассажирских перевозок</t>
  </si>
  <si>
    <t>Соблюдение расписания отправления (прибытия) транспортных средств по маршруту регулярных перевозок;                                                                  Соблюдение установленного маршрута регулярных перевозок;                                                                               Наличие лицензии на осуществление перевозки пассажиров автомобильным транспортом</t>
  </si>
  <si>
    <t>07.5.8 -07.5.10, 07.5.13, 07.5.14, 07.5.14, 07.5.15</t>
  </si>
  <si>
    <t xml:space="preserve">07.5.8 -07.5.14, </t>
  </si>
  <si>
    <t>07.5.8 -07.5.14</t>
  </si>
  <si>
    <t>Обеспечение дорожной деятельности в целях достижения показателей целевых региональных программ (осуществление крупных особо важных для социально-экономического развития Российской Федерации проектов, приведение в нормативное состояние, развитие и увеличение пропускной способности сети автомобильных дорог)</t>
  </si>
  <si>
    <t>Мероприятия  направлены на обеспечение безопасности дорожного движения</t>
  </si>
  <si>
    <t xml:space="preserve">07.5.4-07.5.7, </t>
  </si>
  <si>
    <t>Осуществление муниципального контроля за обустройством автомобильных дорог общего пользования местного значения дорожными элементами (дорожными знаками, дорожными ограждениями, светофорами, остановочными пунктами, стоянками (парковками) транспортных средств, иными элементами обустройства автомобильных дорог).</t>
  </si>
  <si>
    <t>Обследование дорожных условий, в том числе на маршрутах регулярных пассажирских перевозок</t>
  </si>
  <si>
    <t>07.5.08-09</t>
  </si>
  <si>
    <t>Осуществление муниципального регулирования в части создания и использования парковок (парковочных мест) на территории городского округа «Город Воткинск».</t>
  </si>
  <si>
    <t>07.05.14,</t>
  </si>
  <si>
    <t xml:space="preserve">Выдача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грузов. </t>
  </si>
  <si>
    <t>Оказание муниципальной услуги по заявлениям физических и юридических лиц</t>
  </si>
  <si>
    <t>Принятие решений о временном ограничении или прекращении движения транспортных средств по автомобильным дорогам местного значения.</t>
  </si>
  <si>
    <t>07.05.08,</t>
  </si>
  <si>
    <t>Организация и осуществление мероприятий по паспортизации автомобильных дорог местного значения, подготовке и оформлению документов для государственной регистрации прав собственности на автомобильные дороги местного значения, объекты дорожного хозяйства в границах города.</t>
  </si>
  <si>
    <t>Управление жилищно-коммунального хозяйства, Управление муниципального имущества и земельных ресурсов</t>
  </si>
  <si>
    <t>07.5.1, 07.5.8 - 07.5.15</t>
  </si>
  <si>
    <t>Планирование деятельности по строительству, реконструкции, капитальному ремонту, ремонту и содержанию автомобильных дорог местного значения, транспортных инженерных сооружений в границах города, по развитию перспективных схем развития автомобильных дорог местного значения и объектов дорожного хозяйства. Принятие правовых актов</t>
  </si>
  <si>
    <t>Установка, ремонт, капитальный ремонт остановочных пунктов в границах города на автомобильных дорогах местного значения</t>
  </si>
  <si>
    <t>Приведение остановочных пунктов в нормативное состояние, улучшение эстетического облика города</t>
  </si>
  <si>
    <t>07.5.4; 07.5.5.;  07.5.8.; 07.5.9.</t>
  </si>
  <si>
    <t>Создание условий для реализации  программы</t>
  </si>
  <si>
    <t xml:space="preserve">Обеспечение деятельности Управления (хозяйственное, материально-техническое) </t>
  </si>
  <si>
    <t>07.6.1.</t>
  </si>
  <si>
    <t xml:space="preserve">Ведение бюджетного учета </t>
  </si>
  <si>
    <t>Единые методологические принципы организации и ведения бюджетного учета устанавливаются Минфином России. Объектами бюджетного учета являются финансовые и нефинансовые активы публично-правовых образований, их обязательства и хозяйственные операции, изменяющие указанные активы и обязательства.</t>
  </si>
  <si>
    <t xml:space="preserve">Исполнение бюджетной сметы </t>
  </si>
  <si>
    <t>Бюджетная смета соответствует доведенным до Управления  лимитам бюджетных обязательств на принятие и (или) исполнение бюджетных обязательств по обеспечению выполнения функций Управления.</t>
  </si>
  <si>
    <t>ед.</t>
  </si>
  <si>
    <t>16</t>
  </si>
  <si>
    <t>07406S8810</t>
  </si>
  <si>
    <t xml:space="preserve">Количество проведенных конкурсов на выполнение работ, связанных с осуществлением регулярных перевозок по регулируемым тарифам на муниципальных маршрутах       </t>
  </si>
  <si>
    <t xml:space="preserve"> - </t>
  </si>
  <si>
    <t xml:space="preserve"> -</t>
  </si>
  <si>
    <t>Количество ежегодно заключаемых контрактов на выполнение работ, связанных с осуществлением регулярных перевозок по регулируемым тарифам на муниципальных маршрутах       (за отчетный год)</t>
  </si>
  <si>
    <t>Обеспечение дорожной деятельности в целях достижения показателей целевых региональных программ (осуществление крупных- особо важных для социально-экономического развития Российской Федерации проектов, приведения в нормативное состояние, развитие и увеличение пропускной способности сети автомобильных дорог)</t>
  </si>
  <si>
    <t>Планирование мероприятий по развитию системы теплоснабжения г. Воткинска</t>
  </si>
  <si>
    <t>Планирование мероприятий по развитию системы водоснабжения г. Воткинска</t>
  </si>
  <si>
    <t>Обновление программного продукта AutoMap</t>
  </si>
  <si>
    <t>Оказание муниципальной услуги "Присвоение, изменение и аннулирование адресов"</t>
  </si>
  <si>
    <t>Присвоение адреса  либо мотивированный отказ в присвоении адреса</t>
  </si>
  <si>
    <t xml:space="preserve">07.1.1,07.1.2, 07.1.3, 07.1.4, 07.1.5, 07.1.6, 07.1.7, 07.1.8, </t>
  </si>
  <si>
    <t xml:space="preserve">07.1.1, 07.1.2, 07.1.3, 07.1.4, 07.1.5, 07.1.6, 07.1.7, 07.1.8, </t>
  </si>
  <si>
    <t>07.1.1, 07.1.2, 0.1.3., 07.1.4., 07.1.5.</t>
  </si>
  <si>
    <t>07..-9</t>
  </si>
  <si>
    <t>07.1.3, 07.1.4, 07.1.5, 07.1.7, 07.1.8</t>
  </si>
  <si>
    <t>07.1.3, 07.1.4</t>
  </si>
  <si>
    <t>07.1.6.</t>
  </si>
  <si>
    <t>2026 год</t>
  </si>
  <si>
    <t>чел.</t>
  </si>
  <si>
    <t>Увеличение количества урн, контейнеров. Улучшение эстетического облика города и санитарного состояния территорий</t>
  </si>
  <si>
    <t>Реализация наказов избирателей в соответствии с утвержденным на соответствующий год планом</t>
  </si>
  <si>
    <t>Осуществление отдельных государственных полномочий УР по организации мероприятий при осуществлении деятельности по обращению с животными без владельцев</t>
  </si>
  <si>
    <t>07.4.05.</t>
  </si>
  <si>
    <t>Снижение транспортного потока и сохранение  дорожного покрытия городских дорог в жилой зоне, открытие новых и расширение действующих производств.</t>
  </si>
  <si>
    <t>Развитие транспортной сети автомобильных дорог общего пользования муниципального значения и иных транспортных инженерных сооружений</t>
  </si>
  <si>
    <t>Приведение в нормативное состояние, развитие и увеличение пропускной способности сети автомобильных дорог</t>
  </si>
  <si>
    <t xml:space="preserve">Сохранение  дорожного покрытия городских дорог в жилой зоне </t>
  </si>
  <si>
    <t>Паспортизация автомобильных дорог местного значения, государственная регистрация прав собственности на автомобильные дороги местного значения, объекты дорожного хозяйства в границах города</t>
  </si>
  <si>
    <t>Оказание муниципальной услуги по обращениям граждан и юридических лиц</t>
  </si>
  <si>
    <t>Площадь жилых помещений в домах, расселенных в связи с признанием их в установленном порядке  аварийными</t>
  </si>
  <si>
    <t>Количество заявок, прошедших республиканский конкурсный отбор инициативных проектов</t>
  </si>
  <si>
    <t>Выбор и реализация способа управления МКД. Увеличение количества домов, собственники которых выбрали и реализовали способ управления МКД</t>
  </si>
  <si>
    <t>Выбор и реализация способа управления МКД. Снижение количества домов, собственники которых не выбрали (не реализовали) способ управления МКД</t>
  </si>
  <si>
    <t>Оказание муниципальной услуги по признанию многоквратирных домов аварийными и подлежащими сносу. Ведение реестра для формирования заявок в Региональную адресную программу.</t>
  </si>
  <si>
    <t xml:space="preserve">Включение многоквратирных домов, признанных в установленном порядке аварийными и подлежащими сносу в Региональную адресную программу по переселению граждан из аварийного жилищного фонда </t>
  </si>
  <si>
    <t>Снос домов, составление актов обследования земельных участков, фактическое подтверждение их освождения для дальнейшего использование земельного участка для муниципальных нужд или реализации</t>
  </si>
  <si>
    <t xml:space="preserve">Организация сноса домов, признанных в установленном порядке аварийными и подлежащими сносу, составления актов обследования земельных участков после сноса домов </t>
  </si>
  <si>
    <t xml:space="preserve">Внесение изменений в реестр объектов муниципальной собственности, оказание муниципальной услуги по заключению договоров социального найма, перечисление средств на расчетные счета граждан по договорам изъятия. </t>
  </si>
  <si>
    <t>Государственная регистрации права собственности на основании заключенных контрактов на долевое участие в строительстве или на приобретение жилья, а также государственная регистрация права собственности на основании заключенных с собственниками жилых помещений договоров мены, изъятия, заключение договоров социального найма</t>
  </si>
  <si>
    <t>Обеспечение платежей (взносов) на капитальный ремонт муниципального жилищного фонда</t>
  </si>
  <si>
    <t>Обеспечение платежей за отопление жилых помещений, содержание и текущий ремонт общего имущества многоквартирных домов за свободные жилые помещения</t>
  </si>
  <si>
    <t>Ведение реестра муниципальных жилых помещений, оказание муниципальных услуг по заключению договоров социального найма, найма жилых помещений специализированного жилищного фонда, передаче жилых помещений в собственность граждан (приватизация)</t>
  </si>
  <si>
    <t>Текущий и капитальный ремонт муниципальных жилых помещений, изготовление технической документации, справочной информации, составление актов обследования</t>
  </si>
  <si>
    <t>Приведение жилых помещений в нормативное состояние.</t>
  </si>
  <si>
    <t>Учет муниципального жилищного фонда, формирование и оформление документов для регистрации права муниципальной собственности на жилые помещения, формирование статистического отчета по жилищному фонду.</t>
  </si>
  <si>
    <t>Реализация мероприятий по капитальному ремонту общего имущества многоквартирных домов, расположенных на территории муниципального образования "Город Воткинск"</t>
  </si>
  <si>
    <t>Управление муниципальным жилищным фондом</t>
  </si>
  <si>
    <t>Заключение договоров социального найма, найма жилых помещений специализированного жилищного фонда, составление актов приема-передачи, оформление документов для передачи жилых помещений в собственность граждан (приватизация)</t>
  </si>
  <si>
    <t>Актуализация перечня объектов жилищного фонда в Реестре муниципального имущества муниципального образования «Город Воткинск»</t>
  </si>
  <si>
    <t xml:space="preserve">Установление размера платы за пользование жилым помещением (платы за наем) по по договорам социального найма и договорам найма жилых помещений государственного и муниципального жилищного
</t>
  </si>
  <si>
    <t>Установление платы за содержание жилого помещения для нанимателей жилых помещений по договорам
социального найма и договорам найма жилых помещений государственного и муниципального жилищного
фонда и размер платы за содержание жилого помещения для собственников жилых помещений, которые не приняли решение о выборе способа управления многоквартирным
домом,  для собственников жилых помещений, которые не реализовали способ управления</t>
  </si>
  <si>
    <t>Управление жилищно-коммунального хозяйства, Администрация города Воткинска</t>
  </si>
  <si>
    <t>Проведение проверок соблюдения
условий договоров социального найма, найма специализированных жилых помещений, договоров аренды,  контроль за своевременностью и полнотой поступления платы по договорам, а также соответствия жилых помещений муниципального жилищного фонда
установленным санитарным и техническим правилам и нормам</t>
  </si>
  <si>
    <t>Осуществление переданных органам местного самоуправления отдельных государственных полномочий Удмуртской Республики по государственному жилищному надзору</t>
  </si>
  <si>
    <t>Информирование по вопросам, принятие мер реагирования по результам рассмотрения обращений</t>
  </si>
  <si>
    <t>Оказание услуг по начислению, перерасчету платы за наем, отражению оплаты и ведению аналитики в разрезе финансово-лицевых счетов нанимателей муниципального жилищного фонда.</t>
  </si>
  <si>
    <t>Проведение собраний собственников помещений в многоквартирных домах для решения вопроса о выборе способа управления домом</t>
  </si>
  <si>
    <t>Заключение контрактов на на долевое строительство, приобретение жилья для переселения граждан из аварийного жилищного фонда</t>
  </si>
  <si>
    <t>Увеличение протяженности замены инженерных сетей в сфере водоснабжения</t>
  </si>
  <si>
    <t>Увеличение протяженности замены инженерных сетей в сфере теплоснабжения</t>
  </si>
  <si>
    <t>Снижение аварийности коммунальной инфраструктуры в сфере водоснабжения</t>
  </si>
  <si>
    <t>Снижение аварийности коммунальной инфраструктуры в сфере теплоснабжения</t>
  </si>
  <si>
    <t>Увеличение численности населения, для которого улучшится качество коммунальных услуг в сфере водоснабжения</t>
  </si>
  <si>
    <t>Увеличение численности населения, для которого улучшится качество коммунальных услуг в сфере теплоснабжения</t>
  </si>
  <si>
    <t>Развитие коммунальной инфраструктуры городского округа</t>
  </si>
  <si>
    <t>Развитие коммунальной инфраструктуры городского округа, улучшение качества предоставляемых услуг, снижение аварийности</t>
  </si>
  <si>
    <t>Ограничение роста платы за содержание общего имущества для нанимателей жилых помещений, обеспечение условий для реализации мероприятий по выбору способа управления, в том числе для проведения конкурсов по отбору управляющих организаций для управления многоквратирными домами</t>
  </si>
  <si>
    <t>Обеспечение доходов  бюджета от использования имущества, находящегося в муниципальной собственности, обеспечение эффективного расходования бюджетных средств на содержание  и ремонт муниципальных жилых помещений</t>
  </si>
  <si>
    <t>Ежемесячное обновление базы данных по расчетам с гражданами за наем жилых помещений по договорам социального найма, найма жилых помещений муниципального жилищного фонда.</t>
  </si>
  <si>
    <t>Обеспечение бесперебойного теплоснабжения жилищного фонда, социальных объектов в зимний период</t>
  </si>
  <si>
    <t>Строительство, реконструкция  и приобретение объектов коммунальной инфраструктуры,в отношении линейных объектов - также их капитальный ремонт за счет бюджетных средств</t>
  </si>
  <si>
    <t>0730763300</t>
  </si>
  <si>
    <t>0741608810</t>
  </si>
  <si>
    <t>0741660180</t>
  </si>
  <si>
    <t>0741668810</t>
  </si>
  <si>
    <t>0741262400</t>
  </si>
  <si>
    <t>0751508571</t>
  </si>
  <si>
    <t>к постановлению Администрации города Воткинска</t>
  </si>
  <si>
    <t>" Приложение 6</t>
  </si>
  <si>
    <t>Поддержка и развитие местных инициатив, вовлечение граждан в изменение облика городских территорий, улиц частного сектора, создание  ТОС. Привлечение инвестиций за счет средств бюджета Удмуртской Республики, граждан, предпринимателей</t>
  </si>
  <si>
    <t xml:space="preserve">Предупреждение возникновения эпидемий,  и (или) иных чрезвычайных ситуаций, связанных с распространением заразных болезней, общих для человека и животных, носителями возбудителей которых могут быть животные без владельцев; гуманное отношение к животным без владельцев;
</t>
  </si>
  <si>
    <t>Предоставление участка земли для погребения умершего на территориях кладбищ ,организация и содержание мест погребения</t>
  </si>
  <si>
    <t>" Приложение 1</t>
  </si>
  <si>
    <t>" Приложение 2</t>
  </si>
  <si>
    <t>Управление жилищно-коммунального хозяйства, МКУ " УКС" г.Воткинска</t>
  </si>
  <si>
    <t>МКУ "УКС г. Воткинска"</t>
  </si>
  <si>
    <t>Управление жилищно-коммунального хозяйства, Управление Архитектуры и градостроительства, МКУ " УКС г.Воткинска"</t>
  </si>
  <si>
    <t>Управление жилищно-коммунального хозяйства, Управление Архитектуры и градостроительства,  МКУ " УКС г.Воткинска"</t>
  </si>
  <si>
    <t xml:space="preserve"> МКУ " УКС г.Воткинска", Управление жилищно-коммунального хозяйства, Управление муниципального имущества и земельных ресурсов</t>
  </si>
  <si>
    <t>Управление жилищно-коммунального хозяйства,  МКУ " УКС г.Воткинска"</t>
  </si>
  <si>
    <t>Управление жилищно-коммунального хозяйства,   МКУ " УКС г.Воткинска"</t>
  </si>
  <si>
    <t xml:space="preserve"> Управление жилищно-коммунального хозяйства,  МКУ " УКС г.Воткинска"</t>
  </si>
  <si>
    <t>Количество капитально отремонтированных многоквартирных домов в рамках Региональной программы</t>
  </si>
  <si>
    <t>".</t>
  </si>
  <si>
    <t xml:space="preserve">             </t>
  </si>
  <si>
    <t>Мероприятие по ликвидации неиспользуемого скотомогильника (биотермической ямы)</t>
  </si>
  <si>
    <t>Охрана окружающей среды</t>
  </si>
  <si>
    <t>07.1.1.,07.1.2., 07.4.09., 07.4.12</t>
  </si>
  <si>
    <t>"Содержание и развитие городского хозяйства"</t>
  </si>
  <si>
    <t>Содержание и развитие городского хозяйства</t>
  </si>
  <si>
    <t>2027 год</t>
  </si>
  <si>
    <t>2028 год</t>
  </si>
  <si>
    <t>Формирование комфортной для проживания городской среды. Ликвидация визуального мусора.</t>
  </si>
  <si>
    <t>Разработка проекта "Дизайн-код г.Воткинска"</t>
  </si>
  <si>
    <t>Проведение конкурсов с последующим заключением муниципальных контрактов (в соответствии с законодательством Российской Федерации о контрактной системе) на выполнение работ, связанных с осуществлением регулярных перевозок по регулируемым тарифам на муниципальных маршрутах</t>
  </si>
  <si>
    <t>07.5.5; 07.5.6.</t>
  </si>
  <si>
    <t>Вогулка 4,7</t>
  </si>
  <si>
    <t>Количество перерывов в подаче воды, возникших в результате аварий, повреждений и иных технологических нарушений на объектах централизованной системы холодного водоснабжения</t>
  </si>
  <si>
    <t>Количество перерывов в подаче воды, возникших в результате аварий, повреждений и иных технологических нарушений на объектах централизованной системы горячего водоснабжения</t>
  </si>
  <si>
    <t>0730100820</t>
  </si>
  <si>
    <t>07301S0820</t>
  </si>
  <si>
    <t>0730209505</t>
  </si>
  <si>
    <t>0730209605</t>
  </si>
  <si>
    <t>07302S9605</t>
  </si>
  <si>
    <t>0730500750</t>
  </si>
  <si>
    <t>0741608220</t>
  </si>
  <si>
    <t>0741668220</t>
  </si>
  <si>
    <t>0741262410</t>
  </si>
  <si>
    <t>0750100750</t>
  </si>
  <si>
    <t>0750762570</t>
  </si>
  <si>
    <t>0750762577</t>
  </si>
  <si>
    <t>0751568571</t>
  </si>
  <si>
    <t>Управление жилищно-коммунального хозяйства, Администрации города Воткинска</t>
  </si>
  <si>
    <t>0760160037</t>
  </si>
  <si>
    <t xml:space="preserve">Содержание и развитие городского хозяйства </t>
  </si>
  <si>
    <t>0710162000</t>
  </si>
  <si>
    <t>Реализация проектов инициативного бюджетирования м самообложения граждан</t>
  </si>
  <si>
    <t>Мероприятия по определению координат характерных точек границы территориальных зон, зон с особыми условиями использования территорий муиципального образования "Город Воткинск"</t>
  </si>
  <si>
    <t>Реализация проектов инициативного бюджетирования и самообложения граждан</t>
  </si>
  <si>
    <t>07.1.1.</t>
  </si>
  <si>
    <t>07.1.4.,07.1.8</t>
  </si>
  <si>
    <t>Приложение 2</t>
  </si>
  <si>
    <t>Приложение  3</t>
  </si>
  <si>
    <t>Приложение 4</t>
  </si>
  <si>
    <t>Приложение  5</t>
  </si>
  <si>
    <t>Доля протяженности автомобильных дорог общего пользования местного значения с усовершенствованным дорожным покрытием в общей протяженности автомобильных дорог общего пользования местного значения</t>
  </si>
  <si>
    <t>07.3.14,  07.3.16, 07.3.18</t>
  </si>
  <si>
    <t>07.3.1, 07.3.2, 07.3.8, 07.3.9, 07.3.10</t>
  </si>
  <si>
    <t>07.3.16, 07.3.18, 07.3.20</t>
  </si>
  <si>
    <t xml:space="preserve"> 07.3.5, 07.3.6, 07.3.7</t>
  </si>
  <si>
    <t xml:space="preserve">07.3.15, 07.3.17, 07.3.19 </t>
  </si>
  <si>
    <t>07.3.5, 07.3.6, 07.3.7</t>
  </si>
  <si>
    <t xml:space="preserve"> 07.3.13</t>
  </si>
  <si>
    <t>07.3.1-07.3.20</t>
  </si>
  <si>
    <t xml:space="preserve">07.3.2, 07.3.9, 07.3.10 </t>
  </si>
  <si>
    <t>07.3.1 - 07.3.20</t>
  </si>
  <si>
    <t>объектов</t>
  </si>
  <si>
    <t>Просроченная кредиторская задолженность по расчетам с поставщиками и подрядчиками (отношение общего объема просроченной кредиторской задолженности по расчетам с поставщиками и подрядчиками по состоянию на 1 января года, следующего за отчетным, к кассовому исполнению расходов в отчетном финансовом году).</t>
  </si>
  <si>
    <t>0750662580</t>
  </si>
  <si>
    <t>072И267484</t>
  </si>
  <si>
    <t>07306S0830</t>
  </si>
  <si>
    <t>0730408220</t>
  </si>
  <si>
    <t>0740162359</t>
  </si>
  <si>
    <t>0750104653</t>
  </si>
  <si>
    <t>07501S4653</t>
  </si>
  <si>
    <t>0750201382</t>
  </si>
  <si>
    <t>0750261382</t>
  </si>
  <si>
    <t>075И8Д4470</t>
  </si>
  <si>
    <t>0750662539</t>
  </si>
  <si>
    <t>0750608220</t>
  </si>
  <si>
    <t>0750603500</t>
  </si>
  <si>
    <t>0730208220</t>
  </si>
  <si>
    <t>0740200310</t>
  </si>
  <si>
    <t>Реализация регионального проекта  "Модернизация коммунальной инфраструктуры"</t>
  </si>
  <si>
    <t>073И351540</t>
  </si>
  <si>
    <t>072И2S7484</t>
  </si>
  <si>
    <t>073D701440</t>
  </si>
  <si>
    <t>073D7S1440</t>
  </si>
  <si>
    <t>0751563300</t>
  </si>
  <si>
    <t>075029Д060</t>
  </si>
  <si>
    <t>предоставление данных по показателю приостановлено в соответствии с ч.10 ст.5 ФЗ №282-ФЗ</t>
  </si>
  <si>
    <t>*</t>
  </si>
  <si>
    <t>2020-2030</t>
  </si>
  <si>
    <t>2020-2030 (по мере необходимости)</t>
  </si>
  <si>
    <t>2029 год</t>
  </si>
  <si>
    <t>2030 год</t>
  </si>
  <si>
    <t>от __________2026  № _________</t>
  </si>
  <si>
    <t>Расходы бюджета муниципального образования (по состоянию на 01.10.2026), тыс. руб.</t>
  </si>
  <si>
    <t>0730160179</t>
  </si>
  <si>
    <t>073D100820</t>
  </si>
  <si>
    <t>0730897570</t>
  </si>
  <si>
    <t>075069Д030</t>
  </si>
  <si>
    <t>0750603030</t>
  </si>
  <si>
    <t>0751462530</t>
  </si>
  <si>
    <t>от _____________ №_________</t>
  </si>
  <si>
    <t>от_____________2026 № ________</t>
  </si>
  <si>
    <t>от  ___________2026 №_______</t>
  </si>
  <si>
    <t>07.3.14, 07.3.17, 07.3.19, 07.3.11, 07.3.12</t>
  </si>
  <si>
    <t>Актуализация схемы водоснабжения и водоотведения</t>
  </si>
  <si>
    <t>Реализация мероприятий в сфере водоснабжения и водоотведения</t>
  </si>
  <si>
    <t>Обеспечение устойчивого функционирования организаций водопроводно-канализационного хозяйсва</t>
  </si>
  <si>
    <t>Строительство, реконструкция  и приобретение объектов коммунальной инфраструктуры, в отношении линейных объектов - также их капитальный ремонт за счет бюджетных средств</t>
  </si>
  <si>
    <t xml:space="preserve">Строительство и (или) реконструкция систем коммунальной инфраструктуры или отдельных объектов коммунальной инфраструктуры, направленные на улучшение их характеристик и эксплуатационных свойств, а в отношении линейного объекта - также его капитальный ремонт в рамках реализации региональных программ по модернизации объектов коммунальной инфраструктуры Удмурсткой Республики </t>
  </si>
  <si>
    <t>Обеспечение функционирования системы водоснабжения и водоотведения на территории муниципального образования "Город Воткинск"</t>
  </si>
  <si>
    <t>2020-2021</t>
  </si>
  <si>
    <t>2023-2030</t>
  </si>
  <si>
    <t>Выполнение мероприятий реестра наказов избирателей  и реализация проектов инициативного бюджетирования</t>
  </si>
  <si>
    <t>2020-2022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</si>
</sst>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,##0.00\ _₽"/>
    <numFmt numFmtId="166" formatCode="0.0"/>
    <numFmt numFmtId="167" formatCode="0.000"/>
  </numFmts>
  <fonts count="30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9"/>
      <name val="Times New Roman"/>
      <family val="1"/>
      <charset val="204"/>
    </font>
    <font>
      <b/>
      <i/>
      <sz val="8.5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8.5"/>
      <name val="Calibri"/>
      <family val="2"/>
      <charset val="204"/>
      <scheme val="minor"/>
    </font>
    <font>
      <b/>
      <sz val="10"/>
      <color rgb="FF000000"/>
      <name val="Arial Cy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b/>
      <sz val="8.5"/>
      <name val="Calibri"/>
      <family val="2"/>
      <charset val="204"/>
      <scheme val="minor"/>
    </font>
    <font>
      <b/>
      <sz val="8.5"/>
      <color rgb="FFFF0000"/>
      <name val="Times New Roman"/>
      <family val="1"/>
      <charset val="204"/>
    </font>
    <font>
      <b/>
      <sz val="8.5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7" fillId="5" borderId="8">
      <alignment horizontal="right" vertical="top" shrinkToFit="1"/>
    </xf>
  </cellStyleXfs>
  <cellXfs count="448">
    <xf numFmtId="0" fontId="0" fillId="0" borderId="0" xfId="0"/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/>
    <xf numFmtId="0" fontId="1" fillId="0" borderId="0" xfId="0" applyFont="1" applyFill="1"/>
    <xf numFmtId="0" fontId="3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/>
    <xf numFmtId="49" fontId="8" fillId="0" borderId="0" xfId="0" applyNumberFormat="1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left" vertical="center" wrapText="1"/>
    </xf>
    <xf numFmtId="167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/>
    <xf numFmtId="0" fontId="9" fillId="4" borderId="0" xfId="0" applyFont="1" applyFill="1" applyAlignment="1"/>
    <xf numFmtId="0" fontId="9" fillId="0" borderId="0" xfId="0" applyFont="1"/>
    <xf numFmtId="2" fontId="3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/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4" borderId="0" xfId="0" applyFont="1" applyFill="1" applyAlignment="1"/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/>
    </xf>
    <xf numFmtId="0" fontId="3" fillId="4" borderId="0" xfId="0" applyFont="1" applyFill="1" applyAlignment="1">
      <alignment horizontal="right"/>
    </xf>
    <xf numFmtId="49" fontId="1" fillId="4" borderId="0" xfId="0" applyNumberFormat="1" applyFont="1" applyFill="1"/>
    <xf numFmtId="0" fontId="1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right" vertical="center"/>
    </xf>
    <xf numFmtId="2" fontId="6" fillId="0" borderId="1" xfId="0" applyNumberFormat="1" applyFont="1" applyBorder="1" applyAlignment="1">
      <alignment horizontal="center" vertical="center"/>
    </xf>
    <xf numFmtId="10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left" wrapText="1"/>
    </xf>
    <xf numFmtId="49" fontId="9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/>
    <xf numFmtId="3" fontId="3" fillId="4" borderId="1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2" fontId="3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9" fillId="3" borderId="0" xfId="0" applyFont="1" applyFill="1"/>
    <xf numFmtId="49" fontId="9" fillId="0" borderId="0" xfId="0" applyNumberFormat="1" applyFont="1"/>
    <xf numFmtId="1" fontId="9" fillId="0" borderId="0" xfId="0" applyNumberFormat="1" applyFont="1"/>
    <xf numFmtId="0" fontId="9" fillId="0" borderId="0" xfId="0" applyFont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16" fillId="0" borderId="0" xfId="0" applyFont="1" applyFill="1"/>
    <xf numFmtId="164" fontId="4" fillId="0" borderId="0" xfId="0" applyNumberFormat="1" applyFont="1" applyFill="1" applyBorder="1" applyAlignment="1">
      <alignment horizontal="center"/>
    </xf>
    <xf numFmtId="0" fontId="16" fillId="0" borderId="0" xfId="0" applyFont="1" applyFill="1" applyBorder="1"/>
    <xf numFmtId="164" fontId="4" fillId="0" borderId="0" xfId="0" applyNumberFormat="1" applyFont="1" applyFill="1" applyBorder="1" applyAlignment="1">
      <alignment horizontal="center" vertical="center"/>
    </xf>
    <xf numFmtId="0" fontId="15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4" borderId="0" xfId="0" applyFont="1" applyFill="1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/>
    <xf numFmtId="164" fontId="24" fillId="0" borderId="0" xfId="0" applyNumberFormat="1" applyFont="1" applyFill="1"/>
    <xf numFmtId="0" fontId="6" fillId="0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 wrapText="1"/>
    </xf>
    <xf numFmtId="0" fontId="10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1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/>
    </xf>
    <xf numFmtId="0" fontId="9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top"/>
    </xf>
    <xf numFmtId="0" fontId="10" fillId="0" borderId="3" xfId="0" applyFont="1" applyFill="1" applyBorder="1" applyAlignment="1">
      <alignment vertical="top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12" fillId="0" borderId="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1" fillId="0" borderId="0" xfId="0" applyFont="1" applyFill="1" applyBorder="1"/>
    <xf numFmtId="0" fontId="22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49" fontId="9" fillId="0" borderId="0" xfId="0" applyNumberFormat="1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/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/>
    </xf>
    <xf numFmtId="49" fontId="4" fillId="0" borderId="3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164" fontId="8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49" fontId="21" fillId="0" borderId="3" xfId="0" applyNumberFormat="1" applyFont="1" applyFill="1" applyBorder="1" applyAlignment="1">
      <alignment horizontal="center" vertical="center"/>
    </xf>
    <xf numFmtId="49" fontId="21" fillId="0" borderId="3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/>
    <xf numFmtId="4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3" fillId="0" borderId="0" xfId="0" applyFont="1" applyFill="1" applyAlignment="1"/>
    <xf numFmtId="164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/>
    </xf>
    <xf numFmtId="164" fontId="16" fillId="0" borderId="0" xfId="0" applyNumberFormat="1" applyFont="1" applyFill="1" applyBorder="1"/>
    <xf numFmtId="164" fontId="26" fillId="0" borderId="0" xfId="0" applyNumberFormat="1" applyFont="1" applyFill="1" applyBorder="1"/>
    <xf numFmtId="164" fontId="16" fillId="0" borderId="0" xfId="0" applyNumberFormat="1" applyFont="1" applyFill="1"/>
    <xf numFmtId="164" fontId="26" fillId="0" borderId="0" xfId="0" applyNumberFormat="1" applyFont="1" applyFill="1"/>
    <xf numFmtId="166" fontId="23" fillId="0" borderId="0" xfId="0" applyNumberFormat="1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/>
    </xf>
    <xf numFmtId="166" fontId="9" fillId="4" borderId="0" xfId="0" applyNumberFormat="1" applyFont="1" applyFill="1"/>
    <xf numFmtId="166" fontId="9" fillId="0" borderId="0" xfId="0" applyNumberFormat="1" applyFont="1" applyFill="1"/>
    <xf numFmtId="2" fontId="11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164" fontId="28" fillId="0" borderId="0" xfId="0" applyNumberFormat="1" applyFont="1" applyFill="1"/>
    <xf numFmtId="164" fontId="27" fillId="0" borderId="1" xfId="0" applyNumberFormat="1" applyFont="1" applyFill="1" applyBorder="1" applyAlignment="1">
      <alignment horizontal="center" vertical="center" wrapText="1"/>
    </xf>
    <xf numFmtId="164" fontId="29" fillId="0" borderId="0" xfId="0" applyNumberFormat="1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/>
    </xf>
    <xf numFmtId="49" fontId="9" fillId="0" borderId="3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9" fillId="0" borderId="0" xfId="0" applyFont="1" applyFill="1" applyAlignment="1"/>
    <xf numFmtId="0" fontId="1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49" fontId="1" fillId="0" borderId="0" xfId="0" applyNumberFormat="1" applyFont="1" applyFill="1" applyAlignment="1"/>
    <xf numFmtId="0" fontId="9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9" fillId="0" borderId="1" xfId="0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/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3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/>
    </xf>
    <xf numFmtId="2" fontId="8" fillId="2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/>
    <xf numFmtId="0" fontId="0" fillId="0" borderId="7" xfId="0" applyBorder="1" applyAlignment="1"/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/>
    <xf numFmtId="0" fontId="9" fillId="0" borderId="1" xfId="0" applyFont="1" applyBorder="1" applyAlignment="1"/>
    <xf numFmtId="2" fontId="3" fillId="2" borderId="7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9" fillId="0" borderId="0" xfId="0" applyFont="1" applyAlignment="1"/>
    <xf numFmtId="0" fontId="9" fillId="0" borderId="0" xfId="0" applyFont="1" applyAlignment="1">
      <alignment horizontal="left" wrapText="1"/>
    </xf>
    <xf numFmtId="165" fontId="3" fillId="4" borderId="0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164" fontId="8" fillId="4" borderId="4" xfId="0" applyNumberFormat="1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4" fontId="25" fillId="4" borderId="1" xfId="0" applyNumberFormat="1" applyFont="1" applyFill="1" applyBorder="1" applyAlignment="1">
      <alignment horizontal="center" vertical="center"/>
    </xf>
    <xf numFmtId="164" fontId="11" fillId="4" borderId="6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25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</cellXfs>
  <cellStyles count="2">
    <cellStyle name="xl27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%205,6%20&#1082;%20&#1052;&#1055;%20%20&#1085;&#1072;%2001.10.26%20(2224463%20v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%205,6%20&#1082;%20&#1052;&#1055;%20%20&#1085;&#1072;%2001.10.26+29-30%20(2224463%20v1)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5"/>
      <sheetName val="6"/>
      <sheetName val="1 "/>
      <sheetName val="2"/>
      <sheetName val="Лист1"/>
    </sheetNames>
    <sheetDataSet>
      <sheetData sheetId="0">
        <row r="22">
          <cell r="O22">
            <v>0</v>
          </cell>
        </row>
        <row r="37">
          <cell r="R37">
            <v>41160</v>
          </cell>
          <cell r="T37">
            <v>191311.62239</v>
          </cell>
          <cell r="U37">
            <v>75797.835919999998</v>
          </cell>
        </row>
        <row r="38">
          <cell r="R38">
            <v>4.1164100000000001</v>
          </cell>
        </row>
        <row r="39">
          <cell r="R39">
            <v>0</v>
          </cell>
          <cell r="S39">
            <v>2099.3000000000002</v>
          </cell>
        </row>
        <row r="40">
          <cell r="R40">
            <v>2987.5981499999998</v>
          </cell>
          <cell r="S40">
            <v>2825.8</v>
          </cell>
          <cell r="T40">
            <v>2550</v>
          </cell>
          <cell r="U40">
            <v>2550</v>
          </cell>
        </row>
        <row r="41">
          <cell r="R41">
            <v>1430.5336</v>
          </cell>
          <cell r="S41">
            <v>6300</v>
          </cell>
          <cell r="T41">
            <v>1000</v>
          </cell>
          <cell r="U41">
            <v>1000</v>
          </cell>
        </row>
        <row r="42">
          <cell r="R42">
            <v>956.59121000000005</v>
          </cell>
          <cell r="S42">
            <v>766.5</v>
          </cell>
          <cell r="T42">
            <v>730</v>
          </cell>
          <cell r="U42">
            <v>730</v>
          </cell>
        </row>
        <row r="43">
          <cell r="R43">
            <v>0</v>
          </cell>
          <cell r="S43">
            <v>3050</v>
          </cell>
          <cell r="T43">
            <v>500</v>
          </cell>
          <cell r="U43">
            <v>500</v>
          </cell>
        </row>
        <row r="44">
          <cell r="R44">
            <v>2181.0092800000002</v>
          </cell>
          <cell r="S44">
            <v>2999.5</v>
          </cell>
          <cell r="T44">
            <v>3200</v>
          </cell>
          <cell r="U44">
            <v>3500</v>
          </cell>
        </row>
        <row r="45">
          <cell r="R45">
            <v>1238.1310100000001</v>
          </cell>
          <cell r="S45">
            <v>1212</v>
          </cell>
          <cell r="T45">
            <v>1253</v>
          </cell>
          <cell r="U45">
            <v>1253</v>
          </cell>
        </row>
        <row r="46">
          <cell r="R46">
            <v>1.4570000000000001</v>
          </cell>
          <cell r="S46">
            <v>0</v>
          </cell>
        </row>
        <row r="47">
          <cell r="R47">
            <v>369.38531</v>
          </cell>
          <cell r="S47">
            <v>365.7</v>
          </cell>
          <cell r="T47">
            <v>371.3</v>
          </cell>
          <cell r="U47">
            <v>371.3</v>
          </cell>
        </row>
        <row r="48">
          <cell r="R48">
            <v>43.320999999999998</v>
          </cell>
          <cell r="S48">
            <v>46.6</v>
          </cell>
          <cell r="T48">
            <v>0</v>
          </cell>
          <cell r="U48">
            <v>0</v>
          </cell>
        </row>
        <row r="49">
          <cell r="R49">
            <v>0</v>
          </cell>
          <cell r="T49">
            <v>40</v>
          </cell>
          <cell r="U49">
            <v>40</v>
          </cell>
        </row>
        <row r="50">
          <cell r="R50">
            <v>408.80756000000002</v>
          </cell>
          <cell r="S50">
            <v>500</v>
          </cell>
          <cell r="T50">
            <v>500</v>
          </cell>
          <cell r="U50">
            <v>500</v>
          </cell>
        </row>
        <row r="57">
          <cell r="T57">
            <v>58000</v>
          </cell>
          <cell r="U57">
            <v>1566050</v>
          </cell>
        </row>
        <row r="58">
          <cell r="T58">
            <v>0</v>
          </cell>
        </row>
        <row r="68">
          <cell r="U68">
            <v>0</v>
          </cell>
        </row>
        <row r="74">
          <cell r="T74">
            <v>2000</v>
          </cell>
          <cell r="U74">
            <v>2000</v>
          </cell>
        </row>
        <row r="78">
          <cell r="U78">
            <v>0</v>
          </cell>
        </row>
        <row r="89">
          <cell r="T89">
            <v>15</v>
          </cell>
          <cell r="U89">
            <v>15</v>
          </cell>
        </row>
        <row r="94">
          <cell r="T94">
            <v>92110.8</v>
          </cell>
        </row>
        <row r="107">
          <cell r="R107">
            <v>5255.1</v>
          </cell>
          <cell r="S107">
            <v>5797.2</v>
          </cell>
          <cell r="T107">
            <v>7000</v>
          </cell>
          <cell r="U107">
            <v>7000</v>
          </cell>
        </row>
        <row r="108">
          <cell r="R108">
            <v>805.4</v>
          </cell>
        </row>
        <row r="109">
          <cell r="R109">
            <v>13.3</v>
          </cell>
          <cell r="S109">
            <v>15.5</v>
          </cell>
          <cell r="T109">
            <v>20</v>
          </cell>
          <cell r="U109">
            <v>20</v>
          </cell>
        </row>
        <row r="110">
          <cell r="R110">
            <v>2976.7</v>
          </cell>
          <cell r="S110">
            <v>3000</v>
          </cell>
          <cell r="T110">
            <v>3000</v>
          </cell>
          <cell r="U110">
            <v>3000</v>
          </cell>
        </row>
        <row r="111">
          <cell r="R111">
            <v>1020.5</v>
          </cell>
          <cell r="S111">
            <v>1500</v>
          </cell>
          <cell r="T111">
            <v>1000</v>
          </cell>
          <cell r="U111">
            <v>1000</v>
          </cell>
        </row>
        <row r="114">
          <cell r="R114">
            <v>1891</v>
          </cell>
          <cell r="S114">
            <v>2060</v>
          </cell>
          <cell r="T114">
            <v>2000</v>
          </cell>
          <cell r="U114">
            <v>2000</v>
          </cell>
        </row>
        <row r="115">
          <cell r="S115">
            <v>3822.9</v>
          </cell>
        </row>
        <row r="116">
          <cell r="R116">
            <v>3300</v>
          </cell>
          <cell r="S116">
            <v>2767.5</v>
          </cell>
          <cell r="T116">
            <v>3000</v>
          </cell>
          <cell r="U116">
            <v>3000</v>
          </cell>
        </row>
        <row r="120">
          <cell r="R120">
            <v>2500</v>
          </cell>
          <cell r="S120">
            <v>7500</v>
          </cell>
          <cell r="T120">
            <v>3000</v>
          </cell>
          <cell r="U120">
            <v>3000</v>
          </cell>
        </row>
        <row r="122">
          <cell r="R122">
            <v>15805.7</v>
          </cell>
          <cell r="S122">
            <v>17057.400000000001</v>
          </cell>
          <cell r="T122">
            <v>18638.8</v>
          </cell>
          <cell r="U122">
            <v>19868.900000000001</v>
          </cell>
        </row>
        <row r="123">
          <cell r="R123">
            <v>177</v>
          </cell>
          <cell r="S123">
            <v>163.4</v>
          </cell>
          <cell r="T123">
            <v>163.4</v>
          </cell>
          <cell r="U123">
            <v>163.4</v>
          </cell>
        </row>
        <row r="125">
          <cell r="R125">
            <v>3500</v>
          </cell>
          <cell r="S125">
            <v>4500</v>
          </cell>
          <cell r="T125">
            <v>4000</v>
          </cell>
          <cell r="U125">
            <v>4000</v>
          </cell>
        </row>
        <row r="129">
          <cell r="R129">
            <v>1685.8</v>
          </cell>
          <cell r="T129">
            <v>1500</v>
          </cell>
          <cell r="U129">
            <v>1500</v>
          </cell>
        </row>
        <row r="136">
          <cell r="R136">
            <v>0</v>
          </cell>
          <cell r="S136">
            <v>239.6</v>
          </cell>
          <cell r="T136">
            <v>739.6</v>
          </cell>
          <cell r="U136">
            <v>739.6</v>
          </cell>
        </row>
        <row r="140">
          <cell r="R140">
            <v>458.8</v>
          </cell>
          <cell r="S140">
            <v>500</v>
          </cell>
          <cell r="T140">
            <v>1000</v>
          </cell>
          <cell r="U140">
            <v>1000</v>
          </cell>
        </row>
        <row r="141">
          <cell r="R141">
            <v>1183.34548</v>
          </cell>
        </row>
        <row r="142">
          <cell r="R142">
            <v>2743.8150000000001</v>
          </cell>
          <cell r="S142">
            <v>1894</v>
          </cell>
          <cell r="T142">
            <v>2500</v>
          </cell>
          <cell r="U142">
            <v>2500</v>
          </cell>
        </row>
        <row r="144">
          <cell r="S144">
            <v>2215.2413000000001</v>
          </cell>
          <cell r="T144">
            <v>2215.2413000000001</v>
          </cell>
          <cell r="U144">
            <v>2215.2413000000001</v>
          </cell>
        </row>
        <row r="147">
          <cell r="R147">
            <v>54</v>
          </cell>
          <cell r="S147">
            <v>100</v>
          </cell>
          <cell r="T147">
            <v>156</v>
          </cell>
          <cell r="U147">
            <v>156</v>
          </cell>
        </row>
        <row r="151">
          <cell r="R151">
            <v>867</v>
          </cell>
          <cell r="T151">
            <v>150</v>
          </cell>
          <cell r="U151">
            <v>150</v>
          </cell>
        </row>
        <row r="152">
          <cell r="R152">
            <v>1232.3</v>
          </cell>
          <cell r="T152">
            <v>540</v>
          </cell>
          <cell r="U152">
            <v>540</v>
          </cell>
        </row>
        <row r="154">
          <cell r="S154">
            <v>118.1</v>
          </cell>
        </row>
        <row r="166">
          <cell r="T166">
            <v>10</v>
          </cell>
          <cell r="U166">
            <v>20</v>
          </cell>
        </row>
        <row r="167">
          <cell r="S167">
            <v>21100.2</v>
          </cell>
          <cell r="T167">
            <v>23294</v>
          </cell>
          <cell r="U167">
            <v>25750</v>
          </cell>
        </row>
        <row r="173">
          <cell r="S173">
            <v>54717.599999999999</v>
          </cell>
          <cell r="T173">
            <v>1233</v>
          </cell>
          <cell r="U173">
            <v>1233</v>
          </cell>
        </row>
        <row r="180">
          <cell r="S180">
            <v>14022.4</v>
          </cell>
          <cell r="T180">
            <v>4959.5</v>
          </cell>
          <cell r="U180">
            <v>4959.5</v>
          </cell>
        </row>
        <row r="183">
          <cell r="T183">
            <v>110508.7</v>
          </cell>
          <cell r="U183">
            <v>172349.6</v>
          </cell>
        </row>
        <row r="189">
          <cell r="S189">
            <v>115000</v>
          </cell>
          <cell r="T189">
            <v>115000</v>
          </cell>
          <cell r="U189">
            <v>115000</v>
          </cell>
        </row>
        <row r="193">
          <cell r="S193">
            <v>6625.3</v>
          </cell>
          <cell r="T193">
            <v>10000</v>
          </cell>
          <cell r="U193">
            <v>10000</v>
          </cell>
        </row>
        <row r="198">
          <cell r="S198">
            <v>32</v>
          </cell>
        </row>
        <row r="199">
          <cell r="S199">
            <v>20000</v>
          </cell>
        </row>
        <row r="200">
          <cell r="S200">
            <v>22275.506000000001</v>
          </cell>
        </row>
        <row r="203">
          <cell r="R203">
            <v>6561</v>
          </cell>
          <cell r="S203">
            <v>8300</v>
          </cell>
          <cell r="T203">
            <v>8800</v>
          </cell>
          <cell r="U203">
            <v>9400</v>
          </cell>
        </row>
        <row r="204">
          <cell r="R204">
            <v>108.3</v>
          </cell>
          <cell r="S204">
            <v>0</v>
          </cell>
          <cell r="T204">
            <v>53</v>
          </cell>
          <cell r="U204">
            <v>53</v>
          </cell>
        </row>
        <row r="205">
          <cell r="R205">
            <v>2314</v>
          </cell>
          <cell r="S205">
            <v>2496</v>
          </cell>
          <cell r="T205">
            <v>2643.8</v>
          </cell>
          <cell r="U205">
            <v>2730.4</v>
          </cell>
        </row>
        <row r="207">
          <cell r="R207">
            <v>256</v>
          </cell>
          <cell r="S207">
            <v>186.1</v>
          </cell>
          <cell r="T207">
            <v>194.2</v>
          </cell>
          <cell r="U207">
            <v>194.2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5"/>
      <sheetName val="6"/>
      <sheetName val="1 "/>
      <sheetName val="2"/>
    </sheetNames>
    <sheetDataSet>
      <sheetData sheetId="0">
        <row r="37">
          <cell r="V37">
            <v>191311.6</v>
          </cell>
          <cell r="W37">
            <v>191311.6</v>
          </cell>
        </row>
        <row r="40">
          <cell r="V40">
            <v>2550</v>
          </cell>
          <cell r="W40">
            <v>2550</v>
          </cell>
        </row>
        <row r="41">
          <cell r="V41">
            <v>1000</v>
          </cell>
          <cell r="W41">
            <v>1000</v>
          </cell>
        </row>
        <row r="42">
          <cell r="V42">
            <v>730</v>
          </cell>
          <cell r="W42">
            <v>730</v>
          </cell>
        </row>
        <row r="43">
          <cell r="V43">
            <v>500</v>
          </cell>
          <cell r="W43">
            <v>500</v>
          </cell>
        </row>
        <row r="44">
          <cell r="V44">
            <v>3200</v>
          </cell>
          <cell r="W44">
            <v>3200</v>
          </cell>
        </row>
        <row r="45">
          <cell r="V45">
            <v>1253</v>
          </cell>
          <cell r="W45">
            <v>1253</v>
          </cell>
        </row>
        <row r="46">
          <cell r="V46">
            <v>0</v>
          </cell>
          <cell r="W46">
            <v>0</v>
          </cell>
        </row>
        <row r="47">
          <cell r="V47">
            <v>371.3</v>
          </cell>
          <cell r="W47">
            <v>371.3</v>
          </cell>
        </row>
        <row r="48">
          <cell r="V48">
            <v>0</v>
          </cell>
          <cell r="W48">
            <v>0</v>
          </cell>
        </row>
        <row r="49">
          <cell r="V49">
            <v>40</v>
          </cell>
          <cell r="W49">
            <v>40</v>
          </cell>
        </row>
        <row r="50">
          <cell r="V50">
            <v>500</v>
          </cell>
          <cell r="W50">
            <v>500</v>
          </cell>
        </row>
        <row r="57">
          <cell r="V57">
            <v>0</v>
          </cell>
          <cell r="W57">
            <v>0</v>
          </cell>
        </row>
        <row r="58">
          <cell r="V58">
            <v>0</v>
          </cell>
          <cell r="W58">
            <v>0</v>
          </cell>
        </row>
        <row r="68">
          <cell r="V68">
            <v>0</v>
          </cell>
          <cell r="W68">
            <v>0</v>
          </cell>
        </row>
        <row r="74">
          <cell r="V74">
            <v>2000</v>
          </cell>
          <cell r="W74">
            <v>21066.7</v>
          </cell>
        </row>
        <row r="78">
          <cell r="V78">
            <v>0</v>
          </cell>
          <cell r="W78">
            <v>0</v>
          </cell>
        </row>
        <row r="89">
          <cell r="V89">
            <v>15</v>
          </cell>
          <cell r="W89">
            <v>15</v>
          </cell>
        </row>
        <row r="107">
          <cell r="V107">
            <v>7000</v>
          </cell>
          <cell r="W107">
            <v>7000</v>
          </cell>
        </row>
        <row r="109">
          <cell r="V109">
            <v>20</v>
          </cell>
          <cell r="W109">
            <v>20</v>
          </cell>
        </row>
        <row r="110">
          <cell r="V110">
            <v>3000</v>
          </cell>
          <cell r="W110">
            <v>3000</v>
          </cell>
        </row>
        <row r="111">
          <cell r="V111">
            <v>1000</v>
          </cell>
          <cell r="W111">
            <v>1000</v>
          </cell>
        </row>
        <row r="114">
          <cell r="V114">
            <v>2000</v>
          </cell>
          <cell r="W114">
            <v>2000</v>
          </cell>
        </row>
        <row r="116">
          <cell r="V116">
            <v>3000</v>
          </cell>
          <cell r="W116">
            <v>3000</v>
          </cell>
        </row>
        <row r="120">
          <cell r="V120">
            <v>19897.099999999999</v>
          </cell>
          <cell r="W120">
            <v>19897.099999999999</v>
          </cell>
        </row>
        <row r="122">
          <cell r="V122">
            <v>20638.8</v>
          </cell>
          <cell r="W122">
            <v>25690</v>
          </cell>
        </row>
        <row r="123">
          <cell r="V123">
            <v>163.4</v>
          </cell>
          <cell r="W123">
            <v>163.4</v>
          </cell>
        </row>
        <row r="125">
          <cell r="V125">
            <v>4000</v>
          </cell>
          <cell r="W125">
            <v>4000</v>
          </cell>
        </row>
        <row r="129">
          <cell r="V129">
            <v>1500</v>
          </cell>
          <cell r="W129">
            <v>1500</v>
          </cell>
        </row>
        <row r="136">
          <cell r="V136">
            <v>739.6</v>
          </cell>
          <cell r="W136">
            <v>739.6</v>
          </cell>
        </row>
        <row r="140">
          <cell r="V140">
            <v>1000</v>
          </cell>
          <cell r="W140">
            <v>1000</v>
          </cell>
        </row>
        <row r="142">
          <cell r="V142">
            <v>2500</v>
          </cell>
          <cell r="W142">
            <v>2500</v>
          </cell>
        </row>
        <row r="144">
          <cell r="V144">
            <v>0</v>
          </cell>
          <cell r="W144">
            <v>0</v>
          </cell>
        </row>
        <row r="147">
          <cell r="V147">
            <v>156</v>
          </cell>
          <cell r="W147">
            <v>156</v>
          </cell>
        </row>
        <row r="151">
          <cell r="V151">
            <v>150</v>
          </cell>
          <cell r="W151">
            <v>150</v>
          </cell>
        </row>
        <row r="152">
          <cell r="V152">
            <v>540</v>
          </cell>
          <cell r="W152">
            <v>540</v>
          </cell>
        </row>
        <row r="166">
          <cell r="V166">
            <v>0</v>
          </cell>
          <cell r="W166">
            <v>0</v>
          </cell>
        </row>
        <row r="167">
          <cell r="V167">
            <v>66373.899999999994</v>
          </cell>
          <cell r="W167">
            <v>66373.899999999994</v>
          </cell>
        </row>
        <row r="173">
          <cell r="V173">
            <v>1233</v>
          </cell>
          <cell r="W173">
            <v>1233</v>
          </cell>
        </row>
        <row r="180">
          <cell r="V180">
            <v>4959.5</v>
          </cell>
          <cell r="W180">
            <v>4959.5</v>
          </cell>
        </row>
        <row r="183">
          <cell r="V183">
            <v>110508.7</v>
          </cell>
          <cell r="W183">
            <v>110508.7</v>
          </cell>
        </row>
        <row r="189">
          <cell r="V189">
            <v>115000</v>
          </cell>
          <cell r="W189">
            <v>115000</v>
          </cell>
        </row>
        <row r="193">
          <cell r="V193">
            <v>30000</v>
          </cell>
          <cell r="W193">
            <v>30000</v>
          </cell>
        </row>
        <row r="203">
          <cell r="V203">
            <v>10800</v>
          </cell>
          <cell r="W203">
            <v>12000</v>
          </cell>
        </row>
        <row r="204">
          <cell r="V204">
            <v>53</v>
          </cell>
          <cell r="W204">
            <v>53</v>
          </cell>
        </row>
        <row r="205">
          <cell r="V205">
            <v>2643.8</v>
          </cell>
          <cell r="W205">
            <v>3643</v>
          </cell>
        </row>
        <row r="207">
          <cell r="V207">
            <v>194.2</v>
          </cell>
          <cell r="W207">
            <v>194.2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F210"/>
  <sheetViews>
    <sheetView tabSelected="1" view="pageBreakPreview" zoomScale="78" zoomScaleNormal="120" zoomScaleSheetLayoutView="78" workbookViewId="0">
      <selection activeCell="T20" sqref="T20"/>
    </sheetView>
  </sheetViews>
  <sheetFormatPr defaultColWidth="9.109375" defaultRowHeight="14.4"/>
  <cols>
    <col min="1" max="1" width="4" style="194" customWidth="1"/>
    <col min="2" max="2" width="3.33203125" style="194" customWidth="1"/>
    <col min="3" max="3" width="3.5546875" style="85" customWidth="1"/>
    <col min="4" max="4" width="3.109375" style="85" customWidth="1"/>
    <col min="5" max="5" width="3" style="85" customWidth="1"/>
    <col min="6" max="6" width="31.44140625" style="195" customWidth="1"/>
    <col min="7" max="7" width="23.44140625" style="196" customWidth="1"/>
    <col min="8" max="8" width="4.88671875" style="85" customWidth="1"/>
    <col min="9" max="9" width="3.33203125" style="85" customWidth="1"/>
    <col min="10" max="10" width="3.109375" style="85" customWidth="1"/>
    <col min="11" max="11" width="10.6640625" style="85" customWidth="1"/>
    <col min="12" max="12" width="3.88671875" style="125" customWidth="1"/>
    <col min="13" max="13" width="11.44140625" style="10" customWidth="1"/>
    <col min="14" max="14" width="9.6640625" style="10" customWidth="1"/>
    <col min="15" max="15" width="9.88671875" style="126" customWidth="1"/>
    <col min="16" max="16" width="9.33203125" style="10" customWidth="1"/>
    <col min="17" max="17" width="10" style="10" customWidth="1"/>
    <col min="18" max="18" width="13" style="10" customWidth="1"/>
    <col min="19" max="19" width="11.88671875" style="430" customWidth="1"/>
    <col min="20" max="21" width="11.88671875" style="129" customWidth="1"/>
    <col min="22" max="16384" width="9.109375" style="85"/>
  </cols>
  <sheetData>
    <row r="1" spans="1:214">
      <c r="A1" s="123"/>
      <c r="B1" s="123"/>
      <c r="C1" s="123"/>
      <c r="E1" s="123"/>
      <c r="F1" s="124"/>
      <c r="G1" s="7"/>
      <c r="I1" s="123"/>
      <c r="J1" s="123"/>
      <c r="K1" s="123"/>
      <c r="P1" s="127"/>
      <c r="Q1" s="128"/>
      <c r="R1" s="127"/>
      <c r="V1" s="127"/>
      <c r="W1" s="127" t="s">
        <v>548</v>
      </c>
      <c r="X1" s="123"/>
      <c r="Y1" s="123"/>
      <c r="Z1" s="123"/>
      <c r="AB1" s="123"/>
      <c r="AC1" s="123"/>
      <c r="AD1" s="123"/>
      <c r="AF1" s="123"/>
      <c r="AG1" s="123"/>
      <c r="AH1" s="123"/>
      <c r="AJ1" s="123"/>
      <c r="AK1" s="123"/>
      <c r="AL1" s="123"/>
      <c r="AN1" s="123"/>
      <c r="AO1" s="123"/>
      <c r="AP1" s="123"/>
      <c r="AR1" s="123"/>
      <c r="AS1" s="123"/>
      <c r="AT1" s="123"/>
      <c r="AV1" s="123"/>
      <c r="AW1" s="123"/>
      <c r="AX1" s="123"/>
      <c r="AZ1" s="123"/>
      <c r="BA1" s="123"/>
      <c r="BB1" s="123"/>
      <c r="BD1" s="123"/>
      <c r="BE1" s="123"/>
      <c r="BF1" s="123"/>
      <c r="BH1" s="123"/>
      <c r="BI1" s="123"/>
      <c r="BJ1" s="123"/>
      <c r="BL1" s="123"/>
      <c r="BM1" s="123"/>
      <c r="BN1" s="123"/>
      <c r="BP1" s="123"/>
      <c r="BQ1" s="123"/>
      <c r="BR1" s="123"/>
      <c r="BT1" s="123"/>
      <c r="BU1" s="123"/>
      <c r="BV1" s="123"/>
      <c r="BX1" s="123"/>
      <c r="BY1" s="123"/>
      <c r="BZ1" s="123"/>
      <c r="CB1" s="123"/>
      <c r="CC1" s="123"/>
      <c r="CD1" s="123"/>
      <c r="CF1" s="123"/>
      <c r="CG1" s="123"/>
      <c r="CH1" s="123"/>
      <c r="CJ1" s="123"/>
      <c r="CK1" s="123"/>
      <c r="CL1" s="123"/>
      <c r="CN1" s="123"/>
      <c r="CO1" s="123"/>
      <c r="CP1" s="123"/>
      <c r="CR1" s="123"/>
      <c r="CS1" s="123"/>
      <c r="CT1" s="123"/>
      <c r="CV1" s="123"/>
      <c r="CW1" s="123"/>
      <c r="CX1" s="123"/>
      <c r="CZ1" s="123"/>
      <c r="DA1" s="123"/>
      <c r="DB1" s="123"/>
      <c r="DD1" s="123"/>
      <c r="DE1" s="123"/>
      <c r="DF1" s="123"/>
      <c r="DH1" s="123"/>
      <c r="DI1" s="123"/>
      <c r="DJ1" s="123"/>
      <c r="DL1" s="123"/>
      <c r="DM1" s="123"/>
      <c r="DN1" s="123"/>
      <c r="DP1" s="123"/>
      <c r="DQ1" s="123"/>
      <c r="DR1" s="123"/>
      <c r="DT1" s="123"/>
      <c r="DU1" s="123"/>
      <c r="DV1" s="123"/>
      <c r="DX1" s="123"/>
      <c r="DY1" s="123"/>
      <c r="DZ1" s="123"/>
      <c r="EB1" s="123"/>
      <c r="EC1" s="123"/>
      <c r="ED1" s="123"/>
      <c r="EF1" s="123"/>
      <c r="EG1" s="123"/>
      <c r="EH1" s="123"/>
      <c r="EJ1" s="123"/>
      <c r="EK1" s="123"/>
      <c r="EL1" s="123"/>
      <c r="EN1" s="123"/>
      <c r="EO1" s="123"/>
      <c r="EP1" s="123"/>
      <c r="ER1" s="123"/>
      <c r="ES1" s="123"/>
      <c r="ET1" s="123"/>
      <c r="EV1" s="123"/>
      <c r="EW1" s="123"/>
      <c r="EX1" s="123"/>
      <c r="EZ1" s="123"/>
      <c r="FA1" s="123"/>
      <c r="FB1" s="123"/>
      <c r="FD1" s="123"/>
      <c r="FE1" s="123"/>
      <c r="FF1" s="123"/>
      <c r="FH1" s="123"/>
      <c r="FI1" s="123"/>
      <c r="FJ1" s="123"/>
      <c r="FL1" s="123"/>
      <c r="FM1" s="123"/>
      <c r="FN1" s="123"/>
      <c r="FP1" s="123"/>
      <c r="FQ1" s="123"/>
      <c r="FR1" s="123"/>
      <c r="FT1" s="123"/>
      <c r="FU1" s="123"/>
      <c r="FV1" s="123"/>
      <c r="FX1" s="123"/>
      <c r="FY1" s="123"/>
      <c r="FZ1" s="123"/>
      <c r="GB1" s="123"/>
      <c r="GC1" s="123"/>
      <c r="GD1" s="123"/>
      <c r="GF1" s="123"/>
      <c r="GG1" s="123"/>
      <c r="GH1" s="123"/>
      <c r="GJ1" s="123"/>
      <c r="GK1" s="123"/>
      <c r="GL1" s="123"/>
      <c r="GN1" s="123"/>
      <c r="GO1" s="123"/>
      <c r="GP1" s="123"/>
      <c r="GR1" s="123"/>
      <c r="GS1" s="123"/>
      <c r="GT1" s="123"/>
      <c r="GV1" s="123"/>
      <c r="GW1" s="123"/>
      <c r="GX1" s="123"/>
      <c r="GZ1" s="123"/>
      <c r="HA1" s="123"/>
      <c r="HB1" s="123"/>
      <c r="HD1" s="123"/>
      <c r="HE1" s="123"/>
      <c r="HF1" s="123"/>
    </row>
    <row r="2" spans="1:214">
      <c r="A2" s="123"/>
      <c r="B2" s="123"/>
      <c r="C2" s="123"/>
      <c r="E2" s="123"/>
      <c r="F2" s="124"/>
      <c r="G2" s="7"/>
      <c r="I2" s="123"/>
      <c r="J2" s="123"/>
      <c r="K2" s="123"/>
      <c r="P2" s="127"/>
      <c r="Q2" s="85"/>
      <c r="R2" s="127"/>
      <c r="V2" s="128"/>
      <c r="W2" s="128" t="s">
        <v>492</v>
      </c>
      <c r="X2" s="123"/>
      <c r="Y2" s="123"/>
      <c r="Z2" s="123"/>
      <c r="AB2" s="123"/>
      <c r="AC2" s="123"/>
      <c r="AD2" s="123"/>
      <c r="AF2" s="123"/>
      <c r="AG2" s="123"/>
      <c r="AH2" s="123"/>
      <c r="AJ2" s="123"/>
      <c r="AK2" s="123"/>
      <c r="AL2" s="123"/>
      <c r="AN2" s="123"/>
      <c r="AO2" s="123"/>
      <c r="AP2" s="123"/>
      <c r="AR2" s="123"/>
      <c r="AS2" s="123"/>
      <c r="AT2" s="123"/>
      <c r="AV2" s="123"/>
      <c r="AW2" s="123"/>
      <c r="AX2" s="123"/>
      <c r="AZ2" s="123"/>
      <c r="BA2" s="123"/>
      <c r="BB2" s="123"/>
      <c r="BD2" s="123"/>
      <c r="BE2" s="123"/>
      <c r="BF2" s="123"/>
      <c r="BH2" s="123"/>
      <c r="BI2" s="123"/>
      <c r="BJ2" s="123"/>
      <c r="BL2" s="123"/>
      <c r="BM2" s="123"/>
      <c r="BN2" s="123"/>
      <c r="BP2" s="123"/>
      <c r="BQ2" s="123"/>
      <c r="BR2" s="123"/>
      <c r="BT2" s="123"/>
      <c r="BU2" s="123"/>
      <c r="BV2" s="123"/>
      <c r="BX2" s="123"/>
      <c r="BY2" s="123"/>
      <c r="BZ2" s="123"/>
      <c r="CB2" s="123"/>
      <c r="CC2" s="123"/>
      <c r="CD2" s="123"/>
      <c r="CF2" s="123"/>
      <c r="CG2" s="123"/>
      <c r="CH2" s="123"/>
      <c r="CJ2" s="123"/>
      <c r="CK2" s="123"/>
      <c r="CL2" s="123"/>
      <c r="CN2" s="123"/>
      <c r="CO2" s="123"/>
      <c r="CP2" s="123"/>
      <c r="CR2" s="123"/>
      <c r="CS2" s="123"/>
      <c r="CT2" s="123"/>
      <c r="CV2" s="123"/>
      <c r="CW2" s="123"/>
      <c r="CX2" s="123"/>
      <c r="CZ2" s="123"/>
      <c r="DA2" s="123"/>
      <c r="DB2" s="123"/>
      <c r="DD2" s="123"/>
      <c r="DE2" s="123"/>
      <c r="DF2" s="123"/>
      <c r="DH2" s="123"/>
      <c r="DI2" s="123"/>
      <c r="DJ2" s="123"/>
      <c r="DL2" s="123"/>
      <c r="DM2" s="123"/>
      <c r="DN2" s="123"/>
      <c r="DP2" s="123"/>
      <c r="DQ2" s="123"/>
      <c r="DR2" s="123"/>
      <c r="DT2" s="123"/>
      <c r="DU2" s="123"/>
      <c r="DV2" s="123"/>
      <c r="DX2" s="123"/>
      <c r="DY2" s="123"/>
      <c r="DZ2" s="123"/>
      <c r="EB2" s="123"/>
      <c r="EC2" s="123"/>
      <c r="ED2" s="123"/>
      <c r="EF2" s="123"/>
      <c r="EG2" s="123"/>
      <c r="EH2" s="123"/>
      <c r="EJ2" s="123"/>
      <c r="EK2" s="123"/>
      <c r="EL2" s="123"/>
      <c r="EN2" s="123"/>
      <c r="EO2" s="123"/>
      <c r="EP2" s="123"/>
      <c r="ER2" s="123"/>
      <c r="ES2" s="123"/>
      <c r="ET2" s="123"/>
      <c r="EV2" s="123"/>
      <c r="EW2" s="123"/>
      <c r="EX2" s="123"/>
      <c r="EZ2" s="123"/>
      <c r="FA2" s="123"/>
      <c r="FB2" s="123"/>
      <c r="FD2" s="123"/>
      <c r="FE2" s="123"/>
      <c r="FF2" s="123"/>
      <c r="FH2" s="123"/>
      <c r="FI2" s="123"/>
      <c r="FJ2" s="123"/>
      <c r="FL2" s="123"/>
      <c r="FM2" s="123"/>
      <c r="FN2" s="123"/>
      <c r="FP2" s="123"/>
      <c r="FQ2" s="123"/>
      <c r="FR2" s="123"/>
      <c r="FT2" s="123"/>
      <c r="FU2" s="123"/>
      <c r="FV2" s="123"/>
      <c r="FX2" s="123"/>
      <c r="FY2" s="123"/>
      <c r="FZ2" s="123"/>
      <c r="GB2" s="123"/>
      <c r="GC2" s="123"/>
      <c r="GD2" s="123"/>
      <c r="GF2" s="123"/>
      <c r="GG2" s="123"/>
      <c r="GH2" s="123"/>
      <c r="GJ2" s="123"/>
      <c r="GK2" s="123"/>
      <c r="GL2" s="123"/>
      <c r="GN2" s="123"/>
      <c r="GO2" s="123"/>
      <c r="GP2" s="123"/>
      <c r="GR2" s="123"/>
      <c r="GS2" s="123"/>
      <c r="GT2" s="123"/>
      <c r="GV2" s="123"/>
      <c r="GW2" s="123"/>
      <c r="GX2" s="123"/>
      <c r="GZ2" s="123"/>
      <c r="HA2" s="123"/>
      <c r="HB2" s="123"/>
      <c r="HD2" s="123"/>
      <c r="HE2" s="123"/>
      <c r="HF2" s="123"/>
    </row>
    <row r="3" spans="1:214">
      <c r="A3" s="123"/>
      <c r="B3" s="123"/>
      <c r="C3" s="123"/>
      <c r="E3" s="123"/>
      <c r="F3" s="124"/>
      <c r="G3" s="7"/>
      <c r="I3" s="123"/>
      <c r="J3" s="123"/>
      <c r="K3" s="123"/>
      <c r="P3" s="127"/>
      <c r="Q3" s="128"/>
      <c r="R3" s="127"/>
      <c r="V3" s="127"/>
      <c r="W3" s="127" t="s">
        <v>601</v>
      </c>
      <c r="X3" s="123"/>
      <c r="Y3" s="123"/>
      <c r="Z3" s="123"/>
      <c r="AB3" s="123"/>
      <c r="AC3" s="123"/>
      <c r="AD3" s="123"/>
      <c r="AF3" s="123"/>
      <c r="AG3" s="123"/>
      <c r="AH3" s="123"/>
      <c r="AJ3" s="123"/>
      <c r="AK3" s="123"/>
      <c r="AL3" s="123"/>
      <c r="AN3" s="123"/>
      <c r="AO3" s="123"/>
      <c r="AP3" s="123"/>
      <c r="AR3" s="123"/>
      <c r="AS3" s="123"/>
      <c r="AT3" s="123"/>
      <c r="AV3" s="123"/>
      <c r="AW3" s="123"/>
      <c r="AX3" s="123"/>
      <c r="AZ3" s="123"/>
      <c r="BA3" s="123"/>
      <c r="BB3" s="123"/>
      <c r="BD3" s="123"/>
      <c r="BE3" s="123"/>
      <c r="BF3" s="123"/>
      <c r="BH3" s="123"/>
      <c r="BI3" s="123"/>
      <c r="BJ3" s="123"/>
      <c r="BL3" s="123"/>
      <c r="BM3" s="123"/>
      <c r="BN3" s="123"/>
      <c r="BP3" s="123"/>
      <c r="BQ3" s="123"/>
      <c r="BR3" s="123"/>
      <c r="BT3" s="123"/>
      <c r="BU3" s="123"/>
      <c r="BV3" s="123"/>
      <c r="BX3" s="123"/>
      <c r="BY3" s="123"/>
      <c r="BZ3" s="123"/>
      <c r="CB3" s="123"/>
      <c r="CC3" s="123"/>
      <c r="CD3" s="123"/>
      <c r="CF3" s="123"/>
      <c r="CG3" s="123"/>
      <c r="CH3" s="123"/>
      <c r="CJ3" s="123"/>
      <c r="CK3" s="123"/>
      <c r="CL3" s="123"/>
      <c r="CN3" s="123"/>
      <c r="CO3" s="123"/>
      <c r="CP3" s="123"/>
      <c r="CR3" s="123"/>
      <c r="CS3" s="123"/>
      <c r="CT3" s="123"/>
      <c r="CV3" s="123"/>
      <c r="CW3" s="123"/>
      <c r="CX3" s="123"/>
      <c r="CZ3" s="123"/>
      <c r="DA3" s="123"/>
      <c r="DB3" s="123"/>
      <c r="DD3" s="123"/>
      <c r="DE3" s="123"/>
      <c r="DF3" s="123"/>
      <c r="DH3" s="123"/>
      <c r="DI3" s="123"/>
      <c r="DJ3" s="123"/>
      <c r="DL3" s="123"/>
      <c r="DM3" s="123"/>
      <c r="DN3" s="123"/>
      <c r="DP3" s="123"/>
      <c r="DQ3" s="123"/>
      <c r="DR3" s="123"/>
      <c r="DT3" s="123"/>
      <c r="DU3" s="123"/>
      <c r="DV3" s="123"/>
      <c r="DX3" s="123"/>
      <c r="DY3" s="123"/>
      <c r="DZ3" s="123"/>
      <c r="EB3" s="123"/>
      <c r="EC3" s="123"/>
      <c r="ED3" s="123"/>
      <c r="EF3" s="123"/>
      <c r="EG3" s="123"/>
      <c r="EH3" s="123"/>
      <c r="EJ3" s="123"/>
      <c r="EK3" s="123"/>
      <c r="EL3" s="123"/>
      <c r="EN3" s="123"/>
      <c r="EO3" s="123"/>
      <c r="EP3" s="123"/>
      <c r="ER3" s="123"/>
      <c r="ES3" s="123"/>
      <c r="ET3" s="123"/>
      <c r="EV3" s="123"/>
      <c r="EW3" s="123"/>
      <c r="EX3" s="123"/>
      <c r="EZ3" s="123"/>
      <c r="FA3" s="123"/>
      <c r="FB3" s="123"/>
      <c r="FD3" s="123"/>
      <c r="FE3" s="123"/>
      <c r="FF3" s="123"/>
      <c r="FH3" s="123"/>
      <c r="FI3" s="123"/>
      <c r="FJ3" s="123"/>
      <c r="FL3" s="123"/>
      <c r="FM3" s="123"/>
      <c r="FN3" s="123"/>
      <c r="FP3" s="123"/>
      <c r="FQ3" s="123"/>
      <c r="FR3" s="123"/>
      <c r="FT3" s="123"/>
      <c r="FU3" s="123"/>
      <c r="FV3" s="123"/>
      <c r="FX3" s="123"/>
      <c r="FY3" s="123"/>
      <c r="FZ3" s="123"/>
      <c r="GB3" s="123"/>
      <c r="GC3" s="123"/>
      <c r="GD3" s="123"/>
      <c r="GF3" s="123"/>
      <c r="GG3" s="123"/>
      <c r="GH3" s="123"/>
      <c r="GJ3" s="123"/>
      <c r="GK3" s="123"/>
      <c r="GL3" s="123"/>
      <c r="GN3" s="123"/>
      <c r="GO3" s="123"/>
      <c r="GP3" s="123"/>
      <c r="GR3" s="123"/>
      <c r="GS3" s="123"/>
      <c r="GT3" s="123"/>
      <c r="GV3" s="123"/>
      <c r="GW3" s="123"/>
      <c r="GX3" s="123"/>
      <c r="GZ3" s="123"/>
      <c r="HA3" s="123"/>
      <c r="HB3" s="123"/>
      <c r="HD3" s="123"/>
      <c r="HE3" s="123"/>
      <c r="HF3" s="123"/>
    </row>
    <row r="4" spans="1:214" ht="14.1" customHeight="1">
      <c r="A4" s="8"/>
      <c r="B4" s="8"/>
      <c r="C4" s="9"/>
      <c r="D4" s="9"/>
      <c r="E4" s="9"/>
      <c r="F4" s="124"/>
      <c r="G4" s="7"/>
      <c r="H4" s="9"/>
      <c r="I4" s="9"/>
      <c r="J4" s="9"/>
      <c r="K4" s="9"/>
      <c r="L4" s="130"/>
      <c r="P4" s="127"/>
      <c r="Q4" s="128"/>
      <c r="R4" s="127"/>
      <c r="V4" s="127"/>
      <c r="W4" s="127" t="s">
        <v>169</v>
      </c>
    </row>
    <row r="5" spans="1:214" ht="14.1" customHeight="1">
      <c r="A5" s="8"/>
      <c r="B5" s="8"/>
      <c r="C5" s="9"/>
      <c r="D5" s="9"/>
      <c r="E5" s="9"/>
      <c r="F5" s="124"/>
      <c r="G5" s="7"/>
      <c r="H5" s="9"/>
      <c r="I5" s="9"/>
      <c r="J5" s="9"/>
      <c r="K5" s="9"/>
      <c r="L5" s="130"/>
      <c r="P5" s="127"/>
      <c r="Q5" s="128"/>
      <c r="R5" s="127"/>
      <c r="V5" s="127"/>
      <c r="W5" s="127" t="s">
        <v>20</v>
      </c>
    </row>
    <row r="6" spans="1:214" ht="14.1" customHeight="1">
      <c r="A6" s="8"/>
      <c r="B6" s="8"/>
      <c r="C6" s="9"/>
      <c r="D6" s="9"/>
      <c r="E6" s="9"/>
      <c r="F6" s="124"/>
      <c r="G6" s="7"/>
      <c r="H6" s="9"/>
      <c r="I6" s="9"/>
      <c r="J6" s="9"/>
      <c r="K6" s="9"/>
      <c r="L6" s="130"/>
      <c r="P6" s="127"/>
      <c r="Q6" s="128"/>
      <c r="R6" s="127"/>
      <c r="V6" s="127"/>
      <c r="W6" s="127" t="s">
        <v>57</v>
      </c>
    </row>
    <row r="7" spans="1:214" ht="14.1" customHeight="1">
      <c r="A7" s="8"/>
      <c r="B7" s="8"/>
      <c r="C7" s="9"/>
      <c r="D7" s="9"/>
      <c r="E7" s="9"/>
      <c r="F7" s="124"/>
      <c r="G7" s="7"/>
      <c r="H7" s="9"/>
      <c r="I7" s="9"/>
      <c r="J7" s="9"/>
      <c r="K7" s="9"/>
      <c r="L7" s="130"/>
      <c r="P7" s="127"/>
      <c r="Q7" s="128"/>
      <c r="R7" s="127"/>
      <c r="V7" s="127"/>
      <c r="W7" s="127" t="s">
        <v>513</v>
      </c>
    </row>
    <row r="8" spans="1:214" ht="14.1" customHeight="1">
      <c r="A8" s="8"/>
      <c r="B8" s="8"/>
      <c r="C8" s="9"/>
      <c r="D8" s="9"/>
      <c r="E8" s="9"/>
      <c r="F8" s="124"/>
      <c r="G8" s="7"/>
      <c r="H8" s="9"/>
      <c r="I8" s="9"/>
      <c r="J8" s="9"/>
      <c r="K8" s="9"/>
      <c r="L8" s="130"/>
    </row>
    <row r="9" spans="1:214" ht="14.1" customHeight="1">
      <c r="A9" s="8"/>
      <c r="B9" s="8"/>
      <c r="C9" s="9"/>
      <c r="D9" s="9"/>
      <c r="E9" s="9"/>
      <c r="F9" s="124"/>
      <c r="G9" s="7"/>
      <c r="H9" s="9"/>
      <c r="I9" s="9"/>
      <c r="J9" s="9"/>
      <c r="K9" s="9"/>
      <c r="L9" s="130"/>
    </row>
    <row r="10" spans="1:214" ht="14.1" customHeight="1">
      <c r="A10" s="8"/>
      <c r="B10" s="8"/>
      <c r="C10" s="9"/>
      <c r="D10" s="9"/>
      <c r="E10" s="9"/>
      <c r="F10" s="124"/>
      <c r="G10" s="7"/>
      <c r="H10" s="9"/>
      <c r="I10" s="9"/>
      <c r="J10" s="9"/>
      <c r="K10" s="9"/>
      <c r="L10" s="130"/>
    </row>
    <row r="11" spans="1:214" ht="14.1" customHeight="1">
      <c r="A11" s="8"/>
      <c r="B11" s="8"/>
      <c r="C11" s="9"/>
      <c r="D11" s="9"/>
      <c r="E11" s="377" t="s">
        <v>67</v>
      </c>
      <c r="F11" s="377"/>
      <c r="G11" s="377"/>
      <c r="H11" s="377"/>
      <c r="I11" s="377"/>
      <c r="J11" s="377"/>
      <c r="K11" s="377"/>
      <c r="L11" s="377"/>
      <c r="M11" s="377"/>
      <c r="N11" s="377"/>
      <c r="O11" s="377"/>
      <c r="P11" s="377"/>
      <c r="Q11" s="377"/>
      <c r="R11" s="244"/>
    </row>
    <row r="12" spans="1:214" ht="30" customHeight="1">
      <c r="A12" s="378" t="s">
        <v>58</v>
      </c>
      <c r="B12" s="379"/>
      <c r="C12" s="379"/>
      <c r="D12" s="379"/>
      <c r="E12" s="379"/>
      <c r="F12" s="379"/>
      <c r="G12" s="380" t="s">
        <v>514</v>
      </c>
      <c r="H12" s="381"/>
      <c r="I12" s="381"/>
      <c r="J12" s="381"/>
      <c r="K12" s="381"/>
      <c r="L12" s="381"/>
      <c r="M12" s="381"/>
      <c r="N12" s="381"/>
      <c r="O12" s="132"/>
      <c r="P12" s="132"/>
      <c r="Q12" s="132"/>
      <c r="R12" s="132"/>
    </row>
    <row r="13" spans="1:214" ht="23.25" customHeight="1">
      <c r="A13" s="382" t="s">
        <v>68</v>
      </c>
      <c r="B13" s="379"/>
      <c r="C13" s="379"/>
      <c r="D13" s="379"/>
      <c r="E13" s="379"/>
      <c r="F13" s="379"/>
      <c r="G13" s="380" t="s">
        <v>59</v>
      </c>
      <c r="H13" s="381"/>
      <c r="I13" s="381"/>
      <c r="J13" s="381"/>
      <c r="K13" s="381"/>
      <c r="L13" s="381"/>
      <c r="M13" s="381"/>
      <c r="N13" s="381"/>
      <c r="O13" s="383"/>
      <c r="P13" s="383"/>
      <c r="Q13" s="383"/>
      <c r="R13" s="245"/>
    </row>
    <row r="14" spans="1:214" ht="14.1" customHeight="1">
      <c r="A14" s="8"/>
      <c r="B14" s="8"/>
      <c r="C14" s="9"/>
      <c r="D14" s="9"/>
      <c r="E14" s="249"/>
      <c r="F14" s="133"/>
      <c r="G14" s="134"/>
      <c r="H14" s="249"/>
      <c r="I14" s="249"/>
      <c r="J14" s="249"/>
      <c r="K14" s="249"/>
      <c r="L14" s="135"/>
      <c r="M14" s="11"/>
      <c r="N14" s="11"/>
      <c r="O14" s="136"/>
      <c r="P14" s="11"/>
      <c r="Q14" s="11"/>
      <c r="R14" s="11"/>
    </row>
    <row r="15" spans="1:214" ht="36.75" customHeight="1">
      <c r="A15" s="289" t="s">
        <v>12</v>
      </c>
      <c r="B15" s="289"/>
      <c r="C15" s="289"/>
      <c r="D15" s="289"/>
      <c r="E15" s="289"/>
      <c r="F15" s="293" t="s">
        <v>69</v>
      </c>
      <c r="G15" s="293" t="s">
        <v>0</v>
      </c>
      <c r="H15" s="289" t="s">
        <v>70</v>
      </c>
      <c r="I15" s="289"/>
      <c r="J15" s="289"/>
      <c r="K15" s="289"/>
      <c r="L15" s="289"/>
      <c r="M15" s="384" t="s">
        <v>592</v>
      </c>
      <c r="N15" s="385"/>
      <c r="O15" s="385"/>
      <c r="P15" s="385"/>
      <c r="Q15" s="385"/>
      <c r="R15" s="385"/>
      <c r="S15" s="385"/>
      <c r="T15" s="385"/>
      <c r="U15" s="385"/>
      <c r="V15" s="386"/>
      <c r="W15" s="386"/>
    </row>
    <row r="16" spans="1:214" ht="24" customHeight="1">
      <c r="A16" s="252" t="s">
        <v>21</v>
      </c>
      <c r="B16" s="252" t="s">
        <v>13</v>
      </c>
      <c r="C16" s="225" t="s">
        <v>14</v>
      </c>
      <c r="D16" s="225" t="s">
        <v>15</v>
      </c>
      <c r="E16" s="225" t="s">
        <v>71</v>
      </c>
      <c r="F16" s="293"/>
      <c r="G16" s="293"/>
      <c r="H16" s="225" t="s">
        <v>72</v>
      </c>
      <c r="I16" s="225" t="s">
        <v>73</v>
      </c>
      <c r="J16" s="225" t="s">
        <v>74</v>
      </c>
      <c r="K16" s="225" t="s">
        <v>75</v>
      </c>
      <c r="L16" s="231" t="s">
        <v>76</v>
      </c>
      <c r="M16" s="235" t="s">
        <v>65</v>
      </c>
      <c r="N16" s="235" t="s">
        <v>77</v>
      </c>
      <c r="O16" s="235" t="s">
        <v>78</v>
      </c>
      <c r="P16" s="235" t="s">
        <v>79</v>
      </c>
      <c r="Q16" s="137" t="s">
        <v>66</v>
      </c>
      <c r="R16" s="235" t="s">
        <v>205</v>
      </c>
      <c r="S16" s="431" t="s">
        <v>432</v>
      </c>
      <c r="T16" s="235" t="s">
        <v>515</v>
      </c>
      <c r="U16" s="235" t="s">
        <v>516</v>
      </c>
      <c r="V16" s="267" t="s">
        <v>589</v>
      </c>
      <c r="W16" s="267" t="s">
        <v>590</v>
      </c>
    </row>
    <row r="17" spans="1:23" ht="20.25" customHeight="1">
      <c r="A17" s="388">
        <v>7</v>
      </c>
      <c r="B17" s="374"/>
      <c r="C17" s="307"/>
      <c r="D17" s="307"/>
      <c r="E17" s="307"/>
      <c r="F17" s="345" t="s">
        <v>539</v>
      </c>
      <c r="G17" s="243" t="s">
        <v>80</v>
      </c>
      <c r="H17" s="225"/>
      <c r="I17" s="225"/>
      <c r="J17" s="225"/>
      <c r="K17" s="225"/>
      <c r="L17" s="231"/>
      <c r="M17" s="238">
        <f>M18+M19+M20</f>
        <v>400874.64999999997</v>
      </c>
      <c r="N17" s="238">
        <f>N18+N19+N20</f>
        <v>431453.4</v>
      </c>
      <c r="O17" s="238">
        <f>O19+O20</f>
        <v>430333.21</v>
      </c>
      <c r="P17" s="238">
        <f t="shared" ref="P17:U17" si="0">P18+P19+P20</f>
        <v>432841.37</v>
      </c>
      <c r="Q17" s="138">
        <f t="shared" si="0"/>
        <v>585289.755</v>
      </c>
      <c r="R17" s="238">
        <f t="shared" si="0"/>
        <v>916148.23783000011</v>
      </c>
      <c r="S17" s="432">
        <f t="shared" si="0"/>
        <v>881170.14130000002</v>
      </c>
      <c r="T17" s="238">
        <f t="shared" si="0"/>
        <v>681980.96369</v>
      </c>
      <c r="U17" s="238">
        <f t="shared" si="0"/>
        <v>2048929.9772200002</v>
      </c>
      <c r="V17" s="254">
        <f>V18+V19+V20</f>
        <v>613621.89999999991</v>
      </c>
      <c r="W17" s="254">
        <f>W18+W19+W20</f>
        <v>639939</v>
      </c>
    </row>
    <row r="18" spans="1:23" ht="28.5" customHeight="1">
      <c r="A18" s="389"/>
      <c r="B18" s="375"/>
      <c r="C18" s="308"/>
      <c r="D18" s="308"/>
      <c r="E18" s="308"/>
      <c r="F18" s="346"/>
      <c r="G18" s="139" t="s">
        <v>81</v>
      </c>
      <c r="H18" s="140">
        <v>933</v>
      </c>
      <c r="I18" s="140"/>
      <c r="J18" s="140"/>
      <c r="K18" s="140"/>
      <c r="L18" s="141"/>
      <c r="M18" s="142">
        <f>M21</f>
        <v>775.64</v>
      </c>
      <c r="N18" s="143">
        <f>N21</f>
        <v>2687.5</v>
      </c>
      <c r="O18" s="142">
        <v>0</v>
      </c>
      <c r="P18" s="142">
        <f>P22</f>
        <v>0</v>
      </c>
      <c r="Q18" s="142">
        <f t="shared" ref="Q18:U18" si="1">Q22</f>
        <v>250</v>
      </c>
      <c r="R18" s="142">
        <f t="shared" si="1"/>
        <v>0</v>
      </c>
      <c r="S18" s="433">
        <f t="shared" si="1"/>
        <v>0</v>
      </c>
      <c r="T18" s="142">
        <f t="shared" si="1"/>
        <v>0</v>
      </c>
      <c r="U18" s="142">
        <f t="shared" si="1"/>
        <v>0</v>
      </c>
      <c r="V18" s="158">
        <f>T18</f>
        <v>0</v>
      </c>
      <c r="W18" s="158">
        <f>V18</f>
        <v>0</v>
      </c>
    </row>
    <row r="19" spans="1:23" ht="26.25" customHeight="1">
      <c r="A19" s="389"/>
      <c r="B19" s="375"/>
      <c r="C19" s="308"/>
      <c r="D19" s="308"/>
      <c r="E19" s="308"/>
      <c r="F19" s="346"/>
      <c r="G19" s="144" t="s">
        <v>8</v>
      </c>
      <c r="H19" s="140">
        <v>935</v>
      </c>
      <c r="I19" s="140"/>
      <c r="J19" s="140"/>
      <c r="K19" s="140"/>
      <c r="L19" s="141"/>
      <c r="M19" s="142">
        <f>M31+M52+M106+M157+M202</f>
        <v>398714.69999999995</v>
      </c>
      <c r="N19" s="142">
        <f>N31+N52+N106+N157+N202</f>
        <v>414093.30000000005</v>
      </c>
      <c r="O19" s="142">
        <f>O31+O52+O106+O157+O202-0.1</f>
        <v>387845.71</v>
      </c>
      <c r="P19" s="142">
        <f>P31+P52+P106+P157+P202</f>
        <v>432841.37</v>
      </c>
      <c r="Q19" s="142">
        <f>Q31+Q52+Q106+Q157+Q202</f>
        <v>575377.21499999997</v>
      </c>
      <c r="R19" s="142">
        <f>R31+R52+R106+R157+R202+0.1</f>
        <v>916148.23783000011</v>
      </c>
      <c r="S19" s="433">
        <f>S31+S52+S106+S157+S202</f>
        <v>881170.14130000002</v>
      </c>
      <c r="T19" s="142">
        <f>T31+T52+T106+T157+T202</f>
        <v>681980.96369</v>
      </c>
      <c r="U19" s="142">
        <f>U31+U52+U106+U157+U202</f>
        <v>2048929.9772200002</v>
      </c>
      <c r="V19" s="142">
        <f>V31+V52+V106+V157+V202</f>
        <v>613621.89999999991</v>
      </c>
      <c r="W19" s="142">
        <f>W31+W52+W106+W157+W202</f>
        <v>639939</v>
      </c>
    </row>
    <row r="20" spans="1:23" ht="26.25" customHeight="1">
      <c r="A20" s="376"/>
      <c r="B20" s="376"/>
      <c r="C20" s="376"/>
      <c r="D20" s="376"/>
      <c r="E20" s="376"/>
      <c r="F20" s="347"/>
      <c r="G20" s="144" t="s">
        <v>500</v>
      </c>
      <c r="H20" s="140">
        <v>935</v>
      </c>
      <c r="I20" s="140"/>
      <c r="J20" s="140"/>
      <c r="K20" s="140"/>
      <c r="L20" s="141"/>
      <c r="M20" s="142">
        <f>M158</f>
        <v>1384.3100000000002</v>
      </c>
      <c r="N20" s="143">
        <f t="shared" ref="N20:U20" si="2">N53</f>
        <v>14672.6</v>
      </c>
      <c r="O20" s="142">
        <f t="shared" si="2"/>
        <v>42487.5</v>
      </c>
      <c r="P20" s="142">
        <f t="shared" si="2"/>
        <v>0</v>
      </c>
      <c r="Q20" s="142">
        <f>Q53</f>
        <v>9662.5400000000009</v>
      </c>
      <c r="R20" s="142">
        <f t="shared" si="2"/>
        <v>0</v>
      </c>
      <c r="S20" s="433">
        <f t="shared" si="2"/>
        <v>0</v>
      </c>
      <c r="T20" s="142">
        <f>T53</f>
        <v>0</v>
      </c>
      <c r="U20" s="142">
        <f t="shared" si="2"/>
        <v>0</v>
      </c>
      <c r="V20" s="158">
        <f t="shared" ref="V20:V83" si="3">T20</f>
        <v>0</v>
      </c>
      <c r="W20" s="158">
        <f>V20</f>
        <v>0</v>
      </c>
    </row>
    <row r="21" spans="1:23" ht="17.25" customHeight="1">
      <c r="A21" s="291" t="s">
        <v>25</v>
      </c>
      <c r="B21" s="291" t="s">
        <v>6</v>
      </c>
      <c r="C21" s="387"/>
      <c r="D21" s="387"/>
      <c r="E21" s="359"/>
      <c r="F21" s="368" t="s">
        <v>83</v>
      </c>
      <c r="G21" s="243" t="s">
        <v>80</v>
      </c>
      <c r="H21" s="145"/>
      <c r="I21" s="145"/>
      <c r="J21" s="145"/>
      <c r="K21" s="145"/>
      <c r="L21" s="146"/>
      <c r="M21" s="87">
        <f>M25+M28+M26</f>
        <v>775.64</v>
      </c>
      <c r="N21" s="87">
        <f>N25+N26+N27+N28</f>
        <v>2687.5</v>
      </c>
      <c r="O21" s="238">
        <v>0</v>
      </c>
      <c r="P21" s="87">
        <f t="shared" ref="P21:U21" si="4">P22</f>
        <v>0</v>
      </c>
      <c r="Q21" s="87">
        <f t="shared" si="4"/>
        <v>250</v>
      </c>
      <c r="R21" s="87">
        <f t="shared" si="4"/>
        <v>0</v>
      </c>
      <c r="S21" s="434">
        <f t="shared" si="4"/>
        <v>0</v>
      </c>
      <c r="T21" s="87">
        <f t="shared" si="4"/>
        <v>0</v>
      </c>
      <c r="U21" s="87">
        <f t="shared" si="4"/>
        <v>0</v>
      </c>
      <c r="V21" s="171">
        <f t="shared" si="3"/>
        <v>0</v>
      </c>
      <c r="W21" s="171">
        <f>V21</f>
        <v>0</v>
      </c>
    </row>
    <row r="22" spans="1:23" ht="24.75" customHeight="1">
      <c r="A22" s="291"/>
      <c r="B22" s="291"/>
      <c r="C22" s="387"/>
      <c r="D22" s="387"/>
      <c r="E22" s="359"/>
      <c r="F22" s="368"/>
      <c r="G22" s="215" t="s">
        <v>81</v>
      </c>
      <c r="H22" s="232">
        <v>933</v>
      </c>
      <c r="I22" s="145"/>
      <c r="J22" s="145"/>
      <c r="K22" s="145"/>
      <c r="L22" s="146"/>
      <c r="M22" s="234">
        <f>M21</f>
        <v>775.64</v>
      </c>
      <c r="N22" s="234">
        <v>0</v>
      </c>
      <c r="O22" s="84">
        <v>0</v>
      </c>
      <c r="P22" s="234">
        <f>SUM(P24:P28)</f>
        <v>0</v>
      </c>
      <c r="Q22" s="234">
        <f t="shared" ref="Q22:U22" si="5">SUM(Q24:Q28)</f>
        <v>250</v>
      </c>
      <c r="R22" s="234">
        <f t="shared" si="5"/>
        <v>0</v>
      </c>
      <c r="S22" s="435">
        <f t="shared" si="5"/>
        <v>0</v>
      </c>
      <c r="T22" s="234">
        <f t="shared" si="5"/>
        <v>0</v>
      </c>
      <c r="U22" s="234">
        <f t="shared" si="5"/>
        <v>0</v>
      </c>
      <c r="V22" s="158">
        <f t="shared" si="3"/>
        <v>0</v>
      </c>
      <c r="W22" s="158">
        <f>V22</f>
        <v>0</v>
      </c>
    </row>
    <row r="23" spans="1:23" ht="24.75" customHeight="1">
      <c r="A23" s="224"/>
      <c r="B23" s="224"/>
      <c r="C23" s="147"/>
      <c r="D23" s="147"/>
      <c r="E23" s="148"/>
      <c r="F23" s="239"/>
      <c r="G23" s="220"/>
      <c r="H23" s="221"/>
      <c r="I23" s="149"/>
      <c r="J23" s="149"/>
      <c r="K23" s="145"/>
      <c r="L23" s="150"/>
      <c r="M23" s="234"/>
      <c r="N23" s="234"/>
      <c r="O23" s="84"/>
      <c r="P23" s="234"/>
      <c r="Q23" s="151"/>
      <c r="R23" s="84"/>
      <c r="S23" s="436"/>
      <c r="T23" s="84"/>
      <c r="U23" s="84"/>
      <c r="V23" s="158">
        <f t="shared" si="3"/>
        <v>0</v>
      </c>
      <c r="W23" s="158">
        <f t="shared" ref="W23:W28" si="6">V23</f>
        <v>0</v>
      </c>
    </row>
    <row r="24" spans="1:23" ht="39.75" customHeight="1">
      <c r="A24" s="252" t="s">
        <v>25</v>
      </c>
      <c r="B24" s="252" t="s">
        <v>6</v>
      </c>
      <c r="C24" s="252" t="s">
        <v>16</v>
      </c>
      <c r="D24" s="252"/>
      <c r="E24" s="252"/>
      <c r="F24" s="215" t="s">
        <v>270</v>
      </c>
      <c r="G24" s="215" t="s">
        <v>81</v>
      </c>
      <c r="H24" s="232">
        <v>933</v>
      </c>
      <c r="I24" s="219" t="s">
        <v>16</v>
      </c>
      <c r="J24" s="219">
        <v>13</v>
      </c>
      <c r="K24" s="219" t="s">
        <v>540</v>
      </c>
      <c r="L24" s="246">
        <v>244</v>
      </c>
      <c r="M24" s="151">
        <v>0</v>
      </c>
      <c r="N24" s="236">
        <v>0</v>
      </c>
      <c r="O24" s="84">
        <v>0</v>
      </c>
      <c r="P24" s="236">
        <v>0</v>
      </c>
      <c r="Q24" s="152">
        <v>250</v>
      </c>
      <c r="R24" s="84">
        <v>0</v>
      </c>
      <c r="S24" s="436">
        <f t="shared" ref="S24:U28" si="7">R24</f>
        <v>0</v>
      </c>
      <c r="T24" s="84">
        <f t="shared" si="7"/>
        <v>0</v>
      </c>
      <c r="U24" s="84">
        <f t="shared" si="7"/>
        <v>0</v>
      </c>
      <c r="V24" s="158">
        <f t="shared" si="3"/>
        <v>0</v>
      </c>
      <c r="W24" s="158">
        <f t="shared" si="6"/>
        <v>0</v>
      </c>
    </row>
    <row r="25" spans="1:23" ht="22.5" customHeight="1">
      <c r="A25" s="298" t="s">
        <v>25</v>
      </c>
      <c r="B25" s="298" t="s">
        <v>6</v>
      </c>
      <c r="C25" s="298" t="s">
        <v>17</v>
      </c>
      <c r="D25" s="361"/>
      <c r="E25" s="374"/>
      <c r="F25" s="367" t="s">
        <v>53</v>
      </c>
      <c r="G25" s="304" t="s">
        <v>81</v>
      </c>
      <c r="H25" s="310">
        <v>933</v>
      </c>
      <c r="I25" s="298" t="s">
        <v>16</v>
      </c>
      <c r="J25" s="298" t="s">
        <v>28</v>
      </c>
      <c r="K25" s="219" t="s">
        <v>170</v>
      </c>
      <c r="L25" s="334" t="s">
        <v>84</v>
      </c>
      <c r="M25" s="234">
        <v>297.89</v>
      </c>
      <c r="N25" s="234">
        <v>970.2</v>
      </c>
      <c r="O25" s="84">
        <v>0</v>
      </c>
      <c r="P25" s="234">
        <v>0</v>
      </c>
      <c r="Q25" s="151">
        <v>0</v>
      </c>
      <c r="R25" s="84">
        <f t="shared" ref="R25:R28" si="8">Q25</f>
        <v>0</v>
      </c>
      <c r="S25" s="436">
        <f t="shared" si="7"/>
        <v>0</v>
      </c>
      <c r="T25" s="84">
        <f t="shared" si="7"/>
        <v>0</v>
      </c>
      <c r="U25" s="84">
        <f t="shared" si="7"/>
        <v>0</v>
      </c>
      <c r="V25" s="158">
        <f t="shared" si="3"/>
        <v>0</v>
      </c>
      <c r="W25" s="158">
        <f t="shared" si="6"/>
        <v>0</v>
      </c>
    </row>
    <row r="26" spans="1:23" ht="27.75" customHeight="1">
      <c r="A26" s="302"/>
      <c r="B26" s="302"/>
      <c r="C26" s="302"/>
      <c r="D26" s="362"/>
      <c r="E26" s="344"/>
      <c r="F26" s="347"/>
      <c r="G26" s="347"/>
      <c r="H26" s="303"/>
      <c r="I26" s="303"/>
      <c r="J26" s="303"/>
      <c r="K26" s="232" t="s">
        <v>171</v>
      </c>
      <c r="L26" s="360"/>
      <c r="M26" s="236">
        <v>3</v>
      </c>
      <c r="N26" s="236">
        <v>9.8000000000000007</v>
      </c>
      <c r="O26" s="84">
        <v>0</v>
      </c>
      <c r="P26" s="151">
        <v>0</v>
      </c>
      <c r="Q26" s="151">
        <v>0</v>
      </c>
      <c r="R26" s="84">
        <f t="shared" si="8"/>
        <v>0</v>
      </c>
      <c r="S26" s="436">
        <f t="shared" si="7"/>
        <v>0</v>
      </c>
      <c r="T26" s="84">
        <f t="shared" si="7"/>
        <v>0</v>
      </c>
      <c r="U26" s="84">
        <f t="shared" si="7"/>
        <v>0</v>
      </c>
      <c r="V26" s="158">
        <f t="shared" si="3"/>
        <v>0</v>
      </c>
      <c r="W26" s="158">
        <f t="shared" si="6"/>
        <v>0</v>
      </c>
    </row>
    <row r="27" spans="1:23" ht="39.75" customHeight="1">
      <c r="A27" s="252" t="s">
        <v>25</v>
      </c>
      <c r="B27" s="252" t="s">
        <v>6</v>
      </c>
      <c r="C27" s="252" t="s">
        <v>18</v>
      </c>
      <c r="D27" s="252"/>
      <c r="E27" s="252"/>
      <c r="F27" s="153" t="s">
        <v>177</v>
      </c>
      <c r="G27" s="215" t="s">
        <v>81</v>
      </c>
      <c r="H27" s="232">
        <v>933</v>
      </c>
      <c r="I27" s="219" t="s">
        <v>16</v>
      </c>
      <c r="J27" s="219">
        <v>13</v>
      </c>
      <c r="K27" s="219" t="s">
        <v>178</v>
      </c>
      <c r="L27" s="246">
        <v>244</v>
      </c>
      <c r="M27" s="151">
        <v>0</v>
      </c>
      <c r="N27" s="236">
        <v>1707.5</v>
      </c>
      <c r="O27" s="84">
        <f>O28</f>
        <v>0</v>
      </c>
      <c r="P27" s="236">
        <v>0</v>
      </c>
      <c r="Q27" s="152">
        <v>0</v>
      </c>
      <c r="R27" s="84">
        <v>0</v>
      </c>
      <c r="S27" s="436">
        <f t="shared" si="7"/>
        <v>0</v>
      </c>
      <c r="T27" s="84">
        <f t="shared" si="7"/>
        <v>0</v>
      </c>
      <c r="U27" s="84">
        <f t="shared" si="7"/>
        <v>0</v>
      </c>
      <c r="V27" s="158">
        <f t="shared" si="3"/>
        <v>0</v>
      </c>
      <c r="W27" s="158">
        <f t="shared" si="6"/>
        <v>0</v>
      </c>
    </row>
    <row r="28" spans="1:23" ht="66.75" customHeight="1">
      <c r="A28" s="252" t="s">
        <v>25</v>
      </c>
      <c r="B28" s="252" t="s">
        <v>6</v>
      </c>
      <c r="C28" s="252" t="s">
        <v>24</v>
      </c>
      <c r="D28" s="252"/>
      <c r="E28" s="252"/>
      <c r="F28" s="154" t="s">
        <v>172</v>
      </c>
      <c r="G28" s="215" t="s">
        <v>81</v>
      </c>
      <c r="H28" s="232">
        <v>933</v>
      </c>
      <c r="I28" s="219" t="s">
        <v>16</v>
      </c>
      <c r="J28" s="232">
        <v>13</v>
      </c>
      <c r="K28" s="219" t="s">
        <v>173</v>
      </c>
      <c r="L28" s="247">
        <v>244</v>
      </c>
      <c r="M28" s="236">
        <v>474.75</v>
      </c>
      <c r="N28" s="236">
        <v>0</v>
      </c>
      <c r="O28" s="84">
        <v>0</v>
      </c>
      <c r="P28" s="236">
        <v>0</v>
      </c>
      <c r="Q28" s="152">
        <v>0</v>
      </c>
      <c r="R28" s="84">
        <f t="shared" si="8"/>
        <v>0</v>
      </c>
      <c r="S28" s="436">
        <f t="shared" si="7"/>
        <v>0</v>
      </c>
      <c r="T28" s="84">
        <f t="shared" si="7"/>
        <v>0</v>
      </c>
      <c r="U28" s="84">
        <f t="shared" si="7"/>
        <v>0</v>
      </c>
      <c r="V28" s="158">
        <f t="shared" si="3"/>
        <v>0</v>
      </c>
      <c r="W28" s="158">
        <f t="shared" si="6"/>
        <v>0</v>
      </c>
    </row>
    <row r="29" spans="1:23" ht="14.4" customHeight="1">
      <c r="A29" s="338" t="s">
        <v>25</v>
      </c>
      <c r="B29" s="338" t="s">
        <v>11</v>
      </c>
      <c r="C29" s="338"/>
      <c r="D29" s="338"/>
      <c r="E29" s="338"/>
      <c r="F29" s="345" t="s">
        <v>85</v>
      </c>
      <c r="G29" s="368" t="s">
        <v>80</v>
      </c>
      <c r="H29" s="359"/>
      <c r="I29" s="359"/>
      <c r="J29" s="359"/>
      <c r="K29" s="359"/>
      <c r="L29" s="364"/>
      <c r="M29" s="352">
        <f>M31</f>
        <v>80292.739999999991</v>
      </c>
      <c r="N29" s="352">
        <f t="shared" ref="N29:S29" si="9">N31</f>
        <v>73534.099999999991</v>
      </c>
      <c r="O29" s="353">
        <f t="shared" si="9"/>
        <v>24536.91</v>
      </c>
      <c r="P29" s="353">
        <f t="shared" si="9"/>
        <v>8930</v>
      </c>
      <c r="Q29" s="353">
        <f t="shared" si="9"/>
        <v>11937.699999999999</v>
      </c>
      <c r="R29" s="353">
        <f t="shared" si="9"/>
        <v>50780.950530000002</v>
      </c>
      <c r="S29" s="437">
        <f t="shared" si="9"/>
        <v>228374.1</v>
      </c>
      <c r="T29" s="353">
        <f>T31</f>
        <v>201455.92238999999</v>
      </c>
      <c r="U29" s="353">
        <f t="shared" ref="U29" si="10">U31</f>
        <v>86242.135920000001</v>
      </c>
      <c r="V29" s="322">
        <f>V31</f>
        <v>201455.9</v>
      </c>
      <c r="W29" s="322">
        <f>W31</f>
        <v>201455.9</v>
      </c>
    </row>
    <row r="30" spans="1:23" ht="12" customHeight="1">
      <c r="A30" s="339"/>
      <c r="B30" s="339"/>
      <c r="C30" s="339"/>
      <c r="D30" s="339"/>
      <c r="E30" s="339"/>
      <c r="F30" s="346"/>
      <c r="G30" s="369"/>
      <c r="H30" s="295"/>
      <c r="I30" s="295"/>
      <c r="J30" s="295"/>
      <c r="K30" s="295"/>
      <c r="L30" s="365"/>
      <c r="M30" s="313"/>
      <c r="N30" s="313"/>
      <c r="O30" s="354"/>
      <c r="P30" s="354"/>
      <c r="Q30" s="354"/>
      <c r="R30" s="354"/>
      <c r="S30" s="438"/>
      <c r="T30" s="354"/>
      <c r="U30" s="354"/>
      <c r="V30" s="322"/>
      <c r="W30" s="322"/>
    </row>
    <row r="31" spans="1:23" ht="24" customHeight="1">
      <c r="A31" s="303"/>
      <c r="B31" s="303"/>
      <c r="C31" s="303"/>
      <c r="D31" s="303"/>
      <c r="E31" s="303"/>
      <c r="F31" s="347"/>
      <c r="G31" s="155" t="s">
        <v>8</v>
      </c>
      <c r="H31" s="223"/>
      <c r="I31" s="223"/>
      <c r="J31" s="223"/>
      <c r="K31" s="218"/>
      <c r="L31" s="242"/>
      <c r="M31" s="283">
        <f>SUM(M32:M50)</f>
        <v>80292.739999999991</v>
      </c>
      <c r="N31" s="283">
        <f>SUM(N32:N50)</f>
        <v>73534.099999999991</v>
      </c>
      <c r="O31" s="283">
        <f t="shared" ref="O31:P31" si="11">SUM(O32:O50)</f>
        <v>24536.91</v>
      </c>
      <c r="P31" s="283">
        <f t="shared" si="11"/>
        <v>8930</v>
      </c>
      <c r="Q31" s="283">
        <f>SUM(Q32:Q50)</f>
        <v>11937.699999999999</v>
      </c>
      <c r="R31" s="283">
        <f>SUM(R32:R50)</f>
        <v>50780.950530000002</v>
      </c>
      <c r="S31" s="439">
        <f>SUM(S32:S50)</f>
        <v>228374.1</v>
      </c>
      <c r="T31" s="283">
        <f>SUM(T32:T50)</f>
        <v>201455.92238999999</v>
      </c>
      <c r="U31" s="283">
        <f t="shared" ref="U31" si="12">SUM(U32:U50)</f>
        <v>86242.135920000001</v>
      </c>
      <c r="V31" s="284">
        <f>V37+V40+V41+V42+V43+V44+V45+V47+V49+V50</f>
        <v>201455.9</v>
      </c>
      <c r="W31" s="284">
        <f>W37+W40+W41+W42+W43+W44+W45+W47+W49+W50</f>
        <v>201455.9</v>
      </c>
    </row>
    <row r="32" spans="1:23" ht="37.5" customHeight="1">
      <c r="A32" s="216" t="s">
        <v>25</v>
      </c>
      <c r="B32" s="216" t="s">
        <v>11</v>
      </c>
      <c r="C32" s="216" t="s">
        <v>16</v>
      </c>
      <c r="D32" s="216"/>
      <c r="E32" s="216"/>
      <c r="F32" s="220" t="s">
        <v>54</v>
      </c>
      <c r="G32" s="220" t="s">
        <v>8</v>
      </c>
      <c r="H32" s="216" t="s">
        <v>86</v>
      </c>
      <c r="I32" s="216" t="s">
        <v>23</v>
      </c>
      <c r="J32" s="216" t="s">
        <v>16</v>
      </c>
      <c r="K32" s="219" t="s">
        <v>87</v>
      </c>
      <c r="L32" s="157">
        <v>811</v>
      </c>
      <c r="M32" s="234">
        <v>3986.85</v>
      </c>
      <c r="N32" s="234">
        <v>0</v>
      </c>
      <c r="O32" s="234">
        <v>0</v>
      </c>
      <c r="P32" s="151">
        <v>0</v>
      </c>
      <c r="Q32" s="151">
        <v>0</v>
      </c>
      <c r="R32" s="151">
        <v>0</v>
      </c>
      <c r="S32" s="440">
        <v>0</v>
      </c>
      <c r="T32" s="151">
        <v>0</v>
      </c>
      <c r="U32" s="151">
        <v>0</v>
      </c>
      <c r="V32" s="158">
        <f t="shared" si="3"/>
        <v>0</v>
      </c>
      <c r="W32" s="158">
        <f>V32</f>
        <v>0</v>
      </c>
    </row>
    <row r="33" spans="1:23" ht="30.75" customHeight="1">
      <c r="A33" s="298" t="s">
        <v>25</v>
      </c>
      <c r="B33" s="298" t="s">
        <v>11</v>
      </c>
      <c r="C33" s="298" t="s">
        <v>17</v>
      </c>
      <c r="D33" s="298"/>
      <c r="E33" s="298"/>
      <c r="F33" s="304" t="s">
        <v>9</v>
      </c>
      <c r="G33" s="304" t="s">
        <v>8</v>
      </c>
      <c r="H33" s="298" t="s">
        <v>86</v>
      </c>
      <c r="I33" s="298" t="s">
        <v>23</v>
      </c>
      <c r="J33" s="298" t="s">
        <v>16</v>
      </c>
      <c r="K33" s="219" t="s">
        <v>88</v>
      </c>
      <c r="L33" s="319">
        <v>412</v>
      </c>
      <c r="M33" s="234">
        <v>66468.7</v>
      </c>
      <c r="N33" s="234">
        <v>61688.6</v>
      </c>
      <c r="O33" s="151">
        <v>0</v>
      </c>
      <c r="P33" s="151">
        <v>0</v>
      </c>
      <c r="Q33" s="151">
        <v>0</v>
      </c>
      <c r="R33" s="151">
        <v>0</v>
      </c>
      <c r="S33" s="440">
        <v>0</v>
      </c>
      <c r="T33" s="151">
        <v>0</v>
      </c>
      <c r="U33" s="151">
        <v>0</v>
      </c>
      <c r="V33" s="158">
        <f t="shared" si="3"/>
        <v>0</v>
      </c>
      <c r="W33" s="158">
        <f t="shared" ref="W33:W50" si="13">V33</f>
        <v>0</v>
      </c>
    </row>
    <row r="34" spans="1:23" ht="24.75" customHeight="1">
      <c r="A34" s="299"/>
      <c r="B34" s="299"/>
      <c r="C34" s="299"/>
      <c r="D34" s="299"/>
      <c r="E34" s="299"/>
      <c r="F34" s="305"/>
      <c r="G34" s="305"/>
      <c r="H34" s="299"/>
      <c r="I34" s="299"/>
      <c r="J34" s="299"/>
      <c r="K34" s="219" t="s">
        <v>89</v>
      </c>
      <c r="L34" s="363"/>
      <c r="M34" s="234">
        <v>2055.6999999999998</v>
      </c>
      <c r="N34" s="234">
        <v>1907.9</v>
      </c>
      <c r="O34" s="84"/>
      <c r="P34" s="151">
        <v>0</v>
      </c>
      <c r="Q34" s="151">
        <v>0</v>
      </c>
      <c r="R34" s="151">
        <v>0</v>
      </c>
      <c r="S34" s="440">
        <v>0</v>
      </c>
      <c r="T34" s="151">
        <v>0</v>
      </c>
      <c r="U34" s="151">
        <v>0</v>
      </c>
      <c r="V34" s="158">
        <f t="shared" si="3"/>
        <v>0</v>
      </c>
      <c r="W34" s="158">
        <f t="shared" si="13"/>
        <v>0</v>
      </c>
    </row>
    <row r="35" spans="1:23" ht="24" customHeight="1">
      <c r="A35" s="299"/>
      <c r="B35" s="299"/>
      <c r="C35" s="299"/>
      <c r="D35" s="299"/>
      <c r="E35" s="299"/>
      <c r="F35" s="305"/>
      <c r="G35" s="305"/>
      <c r="H35" s="299"/>
      <c r="I35" s="299"/>
      <c r="J35" s="299"/>
      <c r="K35" s="219" t="s">
        <v>90</v>
      </c>
      <c r="L35" s="360"/>
      <c r="M35" s="234">
        <v>692.2</v>
      </c>
      <c r="N35" s="234">
        <v>260</v>
      </c>
      <c r="O35" s="84">
        <v>0</v>
      </c>
      <c r="P35" s="151">
        <v>0</v>
      </c>
      <c r="Q35" s="151">
        <v>0</v>
      </c>
      <c r="R35" s="151">
        <v>0</v>
      </c>
      <c r="S35" s="440">
        <v>0</v>
      </c>
      <c r="T35" s="151">
        <v>0</v>
      </c>
      <c r="U35" s="151">
        <v>0</v>
      </c>
      <c r="V35" s="158">
        <f t="shared" si="3"/>
        <v>0</v>
      </c>
      <c r="W35" s="158">
        <f t="shared" si="13"/>
        <v>0</v>
      </c>
    </row>
    <row r="36" spans="1:23" ht="24" customHeight="1">
      <c r="A36" s="299"/>
      <c r="B36" s="299"/>
      <c r="C36" s="299"/>
      <c r="D36" s="299"/>
      <c r="E36" s="299"/>
      <c r="F36" s="305"/>
      <c r="G36" s="305"/>
      <c r="H36" s="299"/>
      <c r="I36" s="299"/>
      <c r="J36" s="299"/>
      <c r="K36" s="219" t="s">
        <v>91</v>
      </c>
      <c r="L36" s="246">
        <v>412</v>
      </c>
      <c r="M36" s="151">
        <v>0</v>
      </c>
      <c r="N36" s="234">
        <v>0</v>
      </c>
      <c r="O36" s="84">
        <v>17218.099999999999</v>
      </c>
      <c r="P36" s="234">
        <v>1988.67</v>
      </c>
      <c r="Q36" s="234">
        <v>0</v>
      </c>
      <c r="R36" s="234">
        <f t="shared" ref="R36:U36" si="14">Q36</f>
        <v>0</v>
      </c>
      <c r="S36" s="435">
        <f t="shared" si="14"/>
        <v>0</v>
      </c>
      <c r="T36" s="234">
        <f t="shared" si="14"/>
        <v>0</v>
      </c>
      <c r="U36" s="234">
        <f t="shared" si="14"/>
        <v>0</v>
      </c>
      <c r="V36" s="158">
        <f>T36</f>
        <v>0</v>
      </c>
      <c r="W36" s="158">
        <f t="shared" si="13"/>
        <v>0</v>
      </c>
    </row>
    <row r="37" spans="1:23" ht="24" customHeight="1">
      <c r="A37" s="299"/>
      <c r="B37" s="299"/>
      <c r="C37" s="299"/>
      <c r="D37" s="299"/>
      <c r="E37" s="299"/>
      <c r="F37" s="305"/>
      <c r="G37" s="305"/>
      <c r="H37" s="299"/>
      <c r="I37" s="299"/>
      <c r="J37" s="299"/>
      <c r="K37" s="219" t="s">
        <v>564</v>
      </c>
      <c r="L37" s="246">
        <v>412</v>
      </c>
      <c r="M37" s="151">
        <v>0</v>
      </c>
      <c r="N37" s="234">
        <v>0</v>
      </c>
      <c r="O37" s="84">
        <v>0</v>
      </c>
      <c r="P37" s="234">
        <v>0</v>
      </c>
      <c r="Q37" s="234">
        <v>0</v>
      </c>
      <c r="R37" s="234">
        <v>41160</v>
      </c>
      <c r="S37" s="435">
        <v>208208.7</v>
      </c>
      <c r="T37" s="234">
        <v>191311.62239</v>
      </c>
      <c r="U37" s="234">
        <v>75797.835919999998</v>
      </c>
      <c r="V37" s="158">
        <v>191311.6</v>
      </c>
      <c r="W37" s="158">
        <f t="shared" si="13"/>
        <v>191311.6</v>
      </c>
    </row>
    <row r="38" spans="1:23" ht="24" customHeight="1">
      <c r="A38" s="299"/>
      <c r="B38" s="299"/>
      <c r="C38" s="299"/>
      <c r="D38" s="299"/>
      <c r="E38" s="299"/>
      <c r="F38" s="305"/>
      <c r="G38" s="305"/>
      <c r="H38" s="299"/>
      <c r="I38" s="299"/>
      <c r="J38" s="299"/>
      <c r="K38" s="219" t="s">
        <v>580</v>
      </c>
      <c r="L38" s="246">
        <v>412</v>
      </c>
      <c r="M38" s="151"/>
      <c r="N38" s="234"/>
      <c r="O38" s="84"/>
      <c r="P38" s="234"/>
      <c r="Q38" s="234"/>
      <c r="R38" s="234">
        <v>4.1164100000000001</v>
      </c>
      <c r="S38" s="435">
        <v>0</v>
      </c>
      <c r="T38" s="234">
        <v>0</v>
      </c>
      <c r="U38" s="234">
        <v>0</v>
      </c>
      <c r="V38" s="158">
        <f>T38</f>
        <v>0</v>
      </c>
      <c r="W38" s="158">
        <f t="shared" si="13"/>
        <v>0</v>
      </c>
    </row>
    <row r="39" spans="1:23" ht="19.5" customHeight="1">
      <c r="A39" s="303"/>
      <c r="B39" s="303"/>
      <c r="C39" s="303"/>
      <c r="D39" s="303"/>
      <c r="E39" s="303"/>
      <c r="F39" s="347"/>
      <c r="G39" s="347"/>
      <c r="H39" s="303"/>
      <c r="I39" s="303"/>
      <c r="J39" s="303"/>
      <c r="K39" s="219" t="s">
        <v>91</v>
      </c>
      <c r="L39" s="246">
        <v>244</v>
      </c>
      <c r="M39" s="234">
        <v>868.94</v>
      </c>
      <c r="N39" s="234">
        <v>4114.1000000000004</v>
      </c>
      <c r="O39" s="234">
        <v>0</v>
      </c>
      <c r="P39" s="234">
        <v>500</v>
      </c>
      <c r="Q39" s="234">
        <v>696</v>
      </c>
      <c r="R39" s="234">
        <v>0</v>
      </c>
      <c r="S39" s="435">
        <v>2099.3000000000002</v>
      </c>
      <c r="T39" s="234">
        <v>0</v>
      </c>
      <c r="U39" s="234">
        <v>0</v>
      </c>
      <c r="V39" s="158">
        <f t="shared" si="3"/>
        <v>0</v>
      </c>
      <c r="W39" s="158">
        <f t="shared" si="13"/>
        <v>0</v>
      </c>
    </row>
    <row r="40" spans="1:23" ht="24.75" customHeight="1">
      <c r="A40" s="334" t="s">
        <v>25</v>
      </c>
      <c r="B40" s="334" t="s">
        <v>11</v>
      </c>
      <c r="C40" s="334" t="s">
        <v>18</v>
      </c>
      <c r="D40" s="334"/>
      <c r="E40" s="334"/>
      <c r="F40" s="304" t="s">
        <v>55</v>
      </c>
      <c r="G40" s="325" t="s">
        <v>8</v>
      </c>
      <c r="H40" s="319">
        <v>935</v>
      </c>
      <c r="I40" s="298" t="s">
        <v>23</v>
      </c>
      <c r="J40" s="298" t="s">
        <v>16</v>
      </c>
      <c r="K40" s="298" t="s">
        <v>92</v>
      </c>
      <c r="L40" s="247">
        <v>244</v>
      </c>
      <c r="M40" s="234">
        <v>2663.43</v>
      </c>
      <c r="N40" s="234">
        <v>2489.1999999999998</v>
      </c>
      <c r="O40" s="234">
        <v>1994.27</v>
      </c>
      <c r="P40" s="234">
        <v>1227.03</v>
      </c>
      <c r="Q40" s="234">
        <v>5080.1000000000004</v>
      </c>
      <c r="R40" s="234">
        <v>2987.5981499999998</v>
      </c>
      <c r="S40" s="435">
        <v>2825.8</v>
      </c>
      <c r="T40" s="234">
        <v>2550</v>
      </c>
      <c r="U40" s="234">
        <v>2550</v>
      </c>
      <c r="V40" s="158">
        <f>T40</f>
        <v>2550</v>
      </c>
      <c r="W40" s="158">
        <f t="shared" si="13"/>
        <v>2550</v>
      </c>
    </row>
    <row r="41" spans="1:23" ht="21" customHeight="1">
      <c r="A41" s="303"/>
      <c r="B41" s="303"/>
      <c r="C41" s="303"/>
      <c r="D41" s="303"/>
      <c r="E41" s="303"/>
      <c r="F41" s="347"/>
      <c r="G41" s="347"/>
      <c r="H41" s="303"/>
      <c r="I41" s="303"/>
      <c r="J41" s="303"/>
      <c r="K41" s="303"/>
      <c r="L41" s="247">
        <v>811</v>
      </c>
      <c r="M41" s="234">
        <v>113.7</v>
      </c>
      <c r="N41" s="234">
        <v>0</v>
      </c>
      <c r="O41" s="234">
        <v>733.61</v>
      </c>
      <c r="P41" s="234">
        <v>615.5</v>
      </c>
      <c r="Q41" s="234">
        <v>440.2</v>
      </c>
      <c r="R41" s="234">
        <v>1430.5336</v>
      </c>
      <c r="S41" s="435">
        <v>6300</v>
      </c>
      <c r="T41" s="234">
        <v>1000</v>
      </c>
      <c r="U41" s="234">
        <v>1000</v>
      </c>
      <c r="V41" s="158">
        <f t="shared" si="3"/>
        <v>1000</v>
      </c>
      <c r="W41" s="158">
        <f t="shared" si="13"/>
        <v>1000</v>
      </c>
    </row>
    <row r="42" spans="1:23" ht="24.75" customHeight="1">
      <c r="A42" s="298" t="s">
        <v>25</v>
      </c>
      <c r="B42" s="298" t="s">
        <v>11</v>
      </c>
      <c r="C42" s="298" t="s">
        <v>19</v>
      </c>
      <c r="D42" s="370"/>
      <c r="E42" s="370"/>
      <c r="F42" s="304" t="s">
        <v>48</v>
      </c>
      <c r="G42" s="304" t="s">
        <v>8</v>
      </c>
      <c r="H42" s="298">
        <v>935</v>
      </c>
      <c r="I42" s="298" t="s">
        <v>23</v>
      </c>
      <c r="J42" s="298" t="s">
        <v>16</v>
      </c>
      <c r="K42" s="298" t="s">
        <v>93</v>
      </c>
      <c r="L42" s="213" t="s">
        <v>84</v>
      </c>
      <c r="M42" s="234">
        <v>2187.2199999999998</v>
      </c>
      <c r="N42" s="234">
        <v>465.7</v>
      </c>
      <c r="O42" s="234">
        <v>784.33</v>
      </c>
      <c r="P42" s="234">
        <v>998</v>
      </c>
      <c r="Q42" s="234">
        <v>1101.2</v>
      </c>
      <c r="R42" s="234">
        <v>956.59121000000005</v>
      </c>
      <c r="S42" s="435">
        <v>766.5</v>
      </c>
      <c r="T42" s="234">
        <v>730</v>
      </c>
      <c r="U42" s="234">
        <v>730</v>
      </c>
      <c r="V42" s="158">
        <f t="shared" si="3"/>
        <v>730</v>
      </c>
      <c r="W42" s="158">
        <f t="shared" si="13"/>
        <v>730</v>
      </c>
    </row>
    <row r="43" spans="1:23" ht="24.75" customHeight="1">
      <c r="A43" s="299"/>
      <c r="B43" s="299"/>
      <c r="C43" s="299"/>
      <c r="D43" s="371"/>
      <c r="E43" s="371"/>
      <c r="F43" s="305"/>
      <c r="G43" s="305"/>
      <c r="H43" s="299"/>
      <c r="I43" s="299"/>
      <c r="J43" s="299"/>
      <c r="K43" s="299"/>
      <c r="L43" s="222" t="s">
        <v>201</v>
      </c>
      <c r="M43" s="151">
        <v>0</v>
      </c>
      <c r="N43" s="151">
        <v>0</v>
      </c>
      <c r="O43" s="84">
        <v>1017.75</v>
      </c>
      <c r="P43" s="234">
        <v>0</v>
      </c>
      <c r="Q43" s="234">
        <v>530.1</v>
      </c>
      <c r="R43" s="234">
        <v>0</v>
      </c>
      <c r="S43" s="435">
        <v>3050</v>
      </c>
      <c r="T43" s="234">
        <v>500</v>
      </c>
      <c r="U43" s="234">
        <v>500</v>
      </c>
      <c r="V43" s="158">
        <f t="shared" si="3"/>
        <v>500</v>
      </c>
      <c r="W43" s="158">
        <f t="shared" si="13"/>
        <v>500</v>
      </c>
    </row>
    <row r="44" spans="1:23" ht="24.75" customHeight="1">
      <c r="A44" s="300"/>
      <c r="B44" s="300"/>
      <c r="C44" s="300"/>
      <c r="D44" s="372"/>
      <c r="E44" s="372"/>
      <c r="F44" s="306"/>
      <c r="G44" s="306"/>
      <c r="H44" s="300"/>
      <c r="I44" s="300"/>
      <c r="J44" s="300"/>
      <c r="K44" s="300"/>
      <c r="L44" s="222" t="s">
        <v>182</v>
      </c>
      <c r="M44" s="151">
        <v>0</v>
      </c>
      <c r="N44" s="234">
        <v>1333.7</v>
      </c>
      <c r="O44" s="158">
        <v>1559.85</v>
      </c>
      <c r="P44" s="234">
        <v>2369.4</v>
      </c>
      <c r="Q44" s="234">
        <v>2368.1999999999998</v>
      </c>
      <c r="R44" s="234">
        <v>2181.0092800000002</v>
      </c>
      <c r="S44" s="435">
        <v>2999.5</v>
      </c>
      <c r="T44" s="234">
        <v>3200</v>
      </c>
      <c r="U44" s="234">
        <v>3500</v>
      </c>
      <c r="V44" s="158">
        <f t="shared" si="3"/>
        <v>3200</v>
      </c>
      <c r="W44" s="158">
        <f t="shared" si="13"/>
        <v>3200</v>
      </c>
    </row>
    <row r="45" spans="1:23" ht="23.25" customHeight="1">
      <c r="A45" s="334" t="s">
        <v>25</v>
      </c>
      <c r="B45" s="334" t="s">
        <v>11</v>
      </c>
      <c r="C45" s="334" t="s">
        <v>25</v>
      </c>
      <c r="D45" s="370"/>
      <c r="E45" s="370"/>
      <c r="F45" s="304" t="s">
        <v>41</v>
      </c>
      <c r="G45" s="304" t="s">
        <v>8</v>
      </c>
      <c r="H45" s="298" t="s">
        <v>86</v>
      </c>
      <c r="I45" s="298" t="s">
        <v>23</v>
      </c>
      <c r="J45" s="298" t="s">
        <v>23</v>
      </c>
      <c r="K45" s="298" t="s">
        <v>94</v>
      </c>
      <c r="L45" s="229" t="s">
        <v>184</v>
      </c>
      <c r="M45" s="84">
        <v>853.8</v>
      </c>
      <c r="N45" s="84">
        <v>647.70000000000005</v>
      </c>
      <c r="O45" s="234">
        <v>644.29999999999995</v>
      </c>
      <c r="P45" s="84">
        <v>690.1</v>
      </c>
      <c r="Q45" s="234">
        <v>1028.5</v>
      </c>
      <c r="R45" s="234">
        <v>1238.1310100000001</v>
      </c>
      <c r="S45" s="435">
        <v>1212</v>
      </c>
      <c r="T45" s="234">
        <v>1253</v>
      </c>
      <c r="U45" s="234">
        <v>1253</v>
      </c>
      <c r="V45" s="158">
        <f t="shared" si="3"/>
        <v>1253</v>
      </c>
      <c r="W45" s="158">
        <f t="shared" si="13"/>
        <v>1253</v>
      </c>
    </row>
    <row r="46" spans="1:23" ht="23.25" customHeight="1">
      <c r="A46" s="335"/>
      <c r="B46" s="335"/>
      <c r="C46" s="335"/>
      <c r="D46" s="371"/>
      <c r="E46" s="371"/>
      <c r="F46" s="305"/>
      <c r="G46" s="305"/>
      <c r="H46" s="299"/>
      <c r="I46" s="299"/>
      <c r="J46" s="299"/>
      <c r="K46" s="299"/>
      <c r="L46" s="229" t="s">
        <v>192</v>
      </c>
      <c r="M46" s="84"/>
      <c r="N46" s="84"/>
      <c r="O46" s="234"/>
      <c r="P46" s="84"/>
      <c r="Q46" s="234"/>
      <c r="R46" s="234">
        <v>1.4570000000000001</v>
      </c>
      <c r="S46" s="435"/>
      <c r="T46" s="234"/>
      <c r="U46" s="234"/>
      <c r="V46" s="158">
        <f t="shared" si="3"/>
        <v>0</v>
      </c>
      <c r="W46" s="158">
        <f t="shared" si="13"/>
        <v>0</v>
      </c>
    </row>
    <row r="47" spans="1:23" ht="20.25" customHeight="1">
      <c r="A47" s="335"/>
      <c r="B47" s="335"/>
      <c r="C47" s="335"/>
      <c r="D47" s="371"/>
      <c r="E47" s="371"/>
      <c r="F47" s="305"/>
      <c r="G47" s="305"/>
      <c r="H47" s="299"/>
      <c r="I47" s="299"/>
      <c r="J47" s="299"/>
      <c r="K47" s="299"/>
      <c r="L47" s="229" t="s">
        <v>183</v>
      </c>
      <c r="M47" s="84"/>
      <c r="N47" s="84">
        <v>183.1</v>
      </c>
      <c r="O47" s="234">
        <v>195.1</v>
      </c>
      <c r="P47" s="84">
        <v>204.5</v>
      </c>
      <c r="Q47" s="234">
        <v>305</v>
      </c>
      <c r="R47" s="234">
        <v>369.38531</v>
      </c>
      <c r="S47" s="435">
        <v>365.7</v>
      </c>
      <c r="T47" s="234">
        <v>371.3</v>
      </c>
      <c r="U47" s="234">
        <v>371.3</v>
      </c>
      <c r="V47" s="158">
        <f t="shared" si="3"/>
        <v>371.3</v>
      </c>
      <c r="W47" s="158">
        <f t="shared" si="13"/>
        <v>371.3</v>
      </c>
    </row>
    <row r="48" spans="1:23" ht="16.5" customHeight="1">
      <c r="A48" s="336"/>
      <c r="B48" s="336"/>
      <c r="C48" s="336"/>
      <c r="D48" s="372"/>
      <c r="E48" s="372"/>
      <c r="F48" s="306"/>
      <c r="G48" s="306"/>
      <c r="H48" s="300"/>
      <c r="I48" s="300"/>
      <c r="J48" s="300"/>
      <c r="K48" s="300"/>
      <c r="L48" s="229" t="s">
        <v>84</v>
      </c>
      <c r="M48" s="84"/>
      <c r="N48" s="84">
        <v>41.4</v>
      </c>
      <c r="O48" s="234">
        <v>41.4</v>
      </c>
      <c r="P48" s="234">
        <v>41.4</v>
      </c>
      <c r="Q48" s="234">
        <v>34.4</v>
      </c>
      <c r="R48" s="234">
        <v>43.320999999999998</v>
      </c>
      <c r="S48" s="435">
        <v>46.6</v>
      </c>
      <c r="T48" s="234">
        <v>0</v>
      </c>
      <c r="U48" s="234">
        <v>0</v>
      </c>
      <c r="V48" s="158">
        <f t="shared" si="3"/>
        <v>0</v>
      </c>
      <c r="W48" s="158">
        <f t="shared" si="13"/>
        <v>0</v>
      </c>
    </row>
    <row r="49" spans="1:23" ht="47.25" customHeight="1">
      <c r="A49" s="222" t="s">
        <v>25</v>
      </c>
      <c r="B49" s="222" t="s">
        <v>11</v>
      </c>
      <c r="C49" s="222" t="s">
        <v>26</v>
      </c>
      <c r="D49" s="222"/>
      <c r="E49" s="222"/>
      <c r="F49" s="215" t="s">
        <v>10</v>
      </c>
      <c r="G49" s="210" t="s">
        <v>8</v>
      </c>
      <c r="H49" s="241">
        <v>935</v>
      </c>
      <c r="I49" s="216" t="s">
        <v>23</v>
      </c>
      <c r="J49" s="222" t="s">
        <v>16</v>
      </c>
      <c r="K49" s="219" t="s">
        <v>95</v>
      </c>
      <c r="L49" s="213" t="s">
        <v>84</v>
      </c>
      <c r="M49" s="234">
        <v>20</v>
      </c>
      <c r="N49" s="234">
        <v>40</v>
      </c>
      <c r="O49" s="234">
        <v>40</v>
      </c>
      <c r="P49" s="234">
        <v>33.9</v>
      </c>
      <c r="Q49" s="234">
        <v>0</v>
      </c>
      <c r="R49" s="234">
        <v>0</v>
      </c>
      <c r="S49" s="435">
        <v>0</v>
      </c>
      <c r="T49" s="234">
        <v>40</v>
      </c>
      <c r="U49" s="234">
        <v>40</v>
      </c>
      <c r="V49" s="158">
        <f t="shared" si="3"/>
        <v>40</v>
      </c>
      <c r="W49" s="158">
        <f t="shared" si="13"/>
        <v>40</v>
      </c>
    </row>
    <row r="50" spans="1:23" ht="50.25" customHeight="1">
      <c r="A50" s="216" t="s">
        <v>25</v>
      </c>
      <c r="B50" s="216" t="s">
        <v>11</v>
      </c>
      <c r="C50" s="216" t="s">
        <v>2</v>
      </c>
      <c r="D50" s="216"/>
      <c r="E50" s="216"/>
      <c r="F50" s="159" t="s">
        <v>56</v>
      </c>
      <c r="G50" s="220" t="s">
        <v>8</v>
      </c>
      <c r="H50" s="221">
        <v>935</v>
      </c>
      <c r="I50" s="216" t="s">
        <v>23</v>
      </c>
      <c r="J50" s="216" t="s">
        <v>16</v>
      </c>
      <c r="K50" s="219" t="s">
        <v>96</v>
      </c>
      <c r="L50" s="213" t="s">
        <v>84</v>
      </c>
      <c r="M50" s="234">
        <v>382.2</v>
      </c>
      <c r="N50" s="234">
        <v>362.7</v>
      </c>
      <c r="O50" s="234">
        <v>308.2</v>
      </c>
      <c r="P50" s="234">
        <v>261.5</v>
      </c>
      <c r="Q50" s="234">
        <v>354</v>
      </c>
      <c r="R50" s="234">
        <v>408.80756000000002</v>
      </c>
      <c r="S50" s="435">
        <v>500</v>
      </c>
      <c r="T50" s="234">
        <f t="shared" ref="T50:U50" si="15">S50</f>
        <v>500</v>
      </c>
      <c r="U50" s="234">
        <f t="shared" si="15"/>
        <v>500</v>
      </c>
      <c r="V50" s="158">
        <f t="shared" si="3"/>
        <v>500</v>
      </c>
      <c r="W50" s="158">
        <f t="shared" si="13"/>
        <v>500</v>
      </c>
    </row>
    <row r="51" spans="1:23" ht="21.75" customHeight="1">
      <c r="A51" s="338" t="s">
        <v>25</v>
      </c>
      <c r="B51" s="338" t="s">
        <v>22</v>
      </c>
      <c r="C51" s="338"/>
      <c r="D51" s="338"/>
      <c r="E51" s="338"/>
      <c r="F51" s="345" t="s">
        <v>97</v>
      </c>
      <c r="G51" s="243" t="s">
        <v>80</v>
      </c>
      <c r="H51" s="251"/>
      <c r="I51" s="251"/>
      <c r="J51" s="251"/>
      <c r="K51" s="251"/>
      <c r="L51" s="160"/>
      <c r="M51" s="87">
        <f>SUM(M54:M101)</f>
        <v>61509.367999999995</v>
      </c>
      <c r="N51" s="87">
        <f>N52+N53</f>
        <v>72484.800000000003</v>
      </c>
      <c r="O51" s="87">
        <f>O52+O53</f>
        <v>47264.6</v>
      </c>
      <c r="P51" s="87">
        <f>SUM(P54:P104)</f>
        <v>22112.100000000002</v>
      </c>
      <c r="Q51" s="87">
        <f>Q52+Q53</f>
        <v>242021.27700000003</v>
      </c>
      <c r="R51" s="87">
        <f t="shared" ref="R51" si="16">R52+R53</f>
        <v>139180.70000000001</v>
      </c>
      <c r="S51" s="434">
        <f>S52+S53</f>
        <v>90029.299999999988</v>
      </c>
      <c r="T51" s="87">
        <f>T52+T53</f>
        <v>152125.79999999999</v>
      </c>
      <c r="U51" s="87">
        <f>U52+U53</f>
        <v>1568065</v>
      </c>
      <c r="V51" s="171">
        <f>V52</f>
        <v>2015</v>
      </c>
      <c r="W51" s="171">
        <f>W52</f>
        <v>21081.7</v>
      </c>
    </row>
    <row r="52" spans="1:23" s="165" customFormat="1" ht="25.5" customHeight="1">
      <c r="A52" s="339"/>
      <c r="B52" s="339"/>
      <c r="C52" s="339"/>
      <c r="D52" s="339"/>
      <c r="E52" s="339"/>
      <c r="F52" s="373"/>
      <c r="G52" s="161" t="s">
        <v>8</v>
      </c>
      <c r="H52" s="162"/>
      <c r="I52" s="162"/>
      <c r="J52" s="162"/>
      <c r="K52" s="163"/>
      <c r="L52" s="164"/>
      <c r="M52" s="88">
        <f>M51</f>
        <v>61509.367999999995</v>
      </c>
      <c r="N52" s="88">
        <f>N54+N55+N56+N64+N65+N66+N67+N68+N69+N71+N72+N73+N74+N78+N79+N80+N81+N82+N83+N84+N85+N86+N87+N88+N89+N91+N92+N93+N94+N95+N96+N97+N98+N99+N101</f>
        <v>57812.200000000004</v>
      </c>
      <c r="O52" s="88">
        <f>O74+O78+O82+O89+O95+O99</f>
        <v>4777.0999999999995</v>
      </c>
      <c r="P52" s="88">
        <f>P51</f>
        <v>22112.100000000002</v>
      </c>
      <c r="Q52" s="88">
        <f>SUM((Q54:Q74),(Q78:Q90),(Q92:Q99))</f>
        <v>232358.73700000002</v>
      </c>
      <c r="R52" s="88">
        <f>SUM((R54:R74),(R78:R90),(R92:R99))</f>
        <v>139180.70000000001</v>
      </c>
      <c r="S52" s="441">
        <f>SUM((S54:S74),(S78:S90),(S92:S99))</f>
        <v>90029.299999999988</v>
      </c>
      <c r="T52" s="88">
        <f>SUM((T54:T74),(T78:T90),(T92:T99))</f>
        <v>152125.79999999999</v>
      </c>
      <c r="U52" s="88">
        <f>SUM((U54:U74),(U78:U90),(U92:U99))</f>
        <v>1568065</v>
      </c>
      <c r="V52" s="171">
        <f>V74+V89</f>
        <v>2015</v>
      </c>
      <c r="W52" s="171">
        <f>W74+W89</f>
        <v>21081.7</v>
      </c>
    </row>
    <row r="53" spans="1:23" s="165" customFormat="1" ht="23.25" customHeight="1">
      <c r="A53" s="366"/>
      <c r="B53" s="366"/>
      <c r="C53" s="366"/>
      <c r="D53" s="366"/>
      <c r="E53" s="366"/>
      <c r="F53" s="166"/>
      <c r="G53" s="144" t="s">
        <v>500</v>
      </c>
      <c r="H53" s="167"/>
      <c r="I53" s="167"/>
      <c r="J53" s="167"/>
      <c r="K53" s="163"/>
      <c r="L53" s="168"/>
      <c r="M53" s="88"/>
      <c r="N53" s="88">
        <f>N75+N76</f>
        <v>14672.6</v>
      </c>
      <c r="O53" s="88">
        <f>O75+O76+O91+O102+O103+O104</f>
        <v>42487.5</v>
      </c>
      <c r="P53" s="88">
        <f>P75+P76+P91+P102+P103+P104</f>
        <v>0</v>
      </c>
      <c r="Q53" s="88">
        <f>Q75+Q76+Q77+Q91+Q102+Q103+Q104</f>
        <v>9662.5400000000009</v>
      </c>
      <c r="R53" s="88">
        <f t="shared" ref="R53:W53" si="17">R75+R76+R77+R91+R102+R103+R104</f>
        <v>0</v>
      </c>
      <c r="S53" s="441">
        <f t="shared" si="17"/>
        <v>0</v>
      </c>
      <c r="T53" s="88">
        <f t="shared" si="17"/>
        <v>0</v>
      </c>
      <c r="U53" s="88">
        <f t="shared" si="17"/>
        <v>0</v>
      </c>
      <c r="V53" s="176">
        <f t="shared" si="17"/>
        <v>0</v>
      </c>
      <c r="W53" s="176">
        <f t="shared" si="17"/>
        <v>0</v>
      </c>
    </row>
    <row r="54" spans="1:23" ht="27" customHeight="1">
      <c r="A54" s="216" t="s">
        <v>25</v>
      </c>
      <c r="B54" s="216" t="s">
        <v>22</v>
      </c>
      <c r="C54" s="216" t="s">
        <v>16</v>
      </c>
      <c r="D54" s="216"/>
      <c r="E54" s="216"/>
      <c r="F54" s="210" t="s">
        <v>31</v>
      </c>
      <c r="G54" s="210" t="s">
        <v>8</v>
      </c>
      <c r="H54" s="221">
        <v>935</v>
      </c>
      <c r="I54" s="216" t="s">
        <v>23</v>
      </c>
      <c r="J54" s="216" t="s">
        <v>17</v>
      </c>
      <c r="K54" s="219" t="s">
        <v>593</v>
      </c>
      <c r="L54" s="211">
        <v>811</v>
      </c>
      <c r="M54" s="234">
        <v>0</v>
      </c>
      <c r="N54" s="234">
        <v>0</v>
      </c>
      <c r="O54" s="234">
        <v>0</v>
      </c>
      <c r="P54" s="234">
        <v>0</v>
      </c>
      <c r="Q54" s="151">
        <v>0</v>
      </c>
      <c r="R54" s="234">
        <f t="shared" ref="R54:R56" si="18">Q54</f>
        <v>0</v>
      </c>
      <c r="S54" s="440">
        <v>20000</v>
      </c>
      <c r="T54" s="151">
        <v>0</v>
      </c>
      <c r="U54" s="151">
        <v>0</v>
      </c>
      <c r="V54" s="158">
        <f t="shared" si="3"/>
        <v>0</v>
      </c>
      <c r="W54" s="158">
        <f>V54</f>
        <v>0</v>
      </c>
    </row>
    <row r="55" spans="1:23" ht="21" customHeight="1">
      <c r="A55" s="298" t="s">
        <v>25</v>
      </c>
      <c r="B55" s="298" t="s">
        <v>22</v>
      </c>
      <c r="C55" s="298" t="s">
        <v>16</v>
      </c>
      <c r="D55" s="298" t="s">
        <v>22</v>
      </c>
      <c r="E55" s="298"/>
      <c r="F55" s="325" t="s">
        <v>63</v>
      </c>
      <c r="G55" s="325" t="s">
        <v>8</v>
      </c>
      <c r="H55" s="310">
        <v>935</v>
      </c>
      <c r="I55" s="298" t="s">
        <v>23</v>
      </c>
      <c r="J55" s="298" t="s">
        <v>17</v>
      </c>
      <c r="K55" s="219" t="s">
        <v>161</v>
      </c>
      <c r="L55" s="328">
        <v>811</v>
      </c>
      <c r="M55" s="234">
        <v>14491.6</v>
      </c>
      <c r="N55" s="234">
        <v>0</v>
      </c>
      <c r="O55" s="234">
        <v>0</v>
      </c>
      <c r="P55" s="234">
        <v>0</v>
      </c>
      <c r="Q55" s="151">
        <v>0</v>
      </c>
      <c r="R55" s="234">
        <f t="shared" si="18"/>
        <v>0</v>
      </c>
      <c r="S55" s="440">
        <v>0</v>
      </c>
      <c r="T55" s="151">
        <v>0</v>
      </c>
      <c r="U55" s="151">
        <v>0</v>
      </c>
      <c r="V55" s="158">
        <f t="shared" si="3"/>
        <v>0</v>
      </c>
      <c r="W55" s="158">
        <f t="shared" ref="W55:W104" si="19">V55</f>
        <v>0</v>
      </c>
    </row>
    <row r="56" spans="1:23" ht="19.2" customHeight="1">
      <c r="A56" s="302"/>
      <c r="B56" s="302"/>
      <c r="C56" s="302"/>
      <c r="D56" s="302"/>
      <c r="E56" s="302"/>
      <c r="F56" s="351"/>
      <c r="G56" s="351"/>
      <c r="H56" s="302"/>
      <c r="I56" s="302"/>
      <c r="J56" s="302"/>
      <c r="K56" s="216" t="s">
        <v>162</v>
      </c>
      <c r="L56" s="358"/>
      <c r="M56" s="234">
        <v>1.45</v>
      </c>
      <c r="N56" s="234">
        <v>0</v>
      </c>
      <c r="O56" s="234">
        <v>0</v>
      </c>
      <c r="P56" s="234">
        <v>0</v>
      </c>
      <c r="Q56" s="151">
        <v>0</v>
      </c>
      <c r="R56" s="234">
        <f t="shared" si="18"/>
        <v>0</v>
      </c>
      <c r="S56" s="440">
        <v>0</v>
      </c>
      <c r="T56" s="151">
        <v>0</v>
      </c>
      <c r="U56" s="151">
        <v>0</v>
      </c>
      <c r="V56" s="158">
        <f t="shared" si="3"/>
        <v>0</v>
      </c>
      <c r="W56" s="158">
        <f t="shared" si="19"/>
        <v>0</v>
      </c>
    </row>
    <row r="57" spans="1:23" ht="21.6" customHeight="1">
      <c r="A57" s="302"/>
      <c r="B57" s="302"/>
      <c r="C57" s="302"/>
      <c r="D57" s="302"/>
      <c r="E57" s="302"/>
      <c r="F57" s="351"/>
      <c r="G57" s="351"/>
      <c r="H57" s="302"/>
      <c r="I57" s="302"/>
      <c r="J57" s="302"/>
      <c r="K57" s="219" t="s">
        <v>524</v>
      </c>
      <c r="L57" s="328">
        <v>414</v>
      </c>
      <c r="M57" s="234"/>
      <c r="N57" s="234"/>
      <c r="O57" s="234"/>
      <c r="P57" s="234"/>
      <c r="Q57" s="234">
        <v>9999</v>
      </c>
      <c r="R57" s="234">
        <v>0</v>
      </c>
      <c r="S57" s="435">
        <v>5144</v>
      </c>
      <c r="T57" s="234">
        <v>58000</v>
      </c>
      <c r="U57" s="234">
        <v>1566050</v>
      </c>
      <c r="V57" s="158">
        <v>0</v>
      </c>
      <c r="W57" s="158">
        <f t="shared" si="19"/>
        <v>0</v>
      </c>
    </row>
    <row r="58" spans="1:23" ht="19.95" customHeight="1">
      <c r="A58" s="303"/>
      <c r="B58" s="303"/>
      <c r="C58" s="303"/>
      <c r="D58" s="303"/>
      <c r="E58" s="303"/>
      <c r="F58" s="347"/>
      <c r="G58" s="347"/>
      <c r="H58" s="303"/>
      <c r="I58" s="303"/>
      <c r="J58" s="303"/>
      <c r="K58" s="219" t="s">
        <v>525</v>
      </c>
      <c r="L58" s="330"/>
      <c r="M58" s="234"/>
      <c r="N58" s="234"/>
      <c r="O58" s="234"/>
      <c r="P58" s="234"/>
      <c r="Q58" s="234">
        <v>1</v>
      </c>
      <c r="R58" s="234">
        <v>0.4</v>
      </c>
      <c r="S58" s="435"/>
      <c r="T58" s="234"/>
      <c r="U58" s="234"/>
      <c r="V58" s="158">
        <f t="shared" si="3"/>
        <v>0</v>
      </c>
      <c r="W58" s="158">
        <f t="shared" si="19"/>
        <v>0</v>
      </c>
    </row>
    <row r="59" spans="1:23" ht="19.95" customHeight="1">
      <c r="A59" s="298" t="s">
        <v>25</v>
      </c>
      <c r="B59" s="298" t="s">
        <v>22</v>
      </c>
      <c r="C59" s="298" t="s">
        <v>17</v>
      </c>
      <c r="D59" s="301"/>
      <c r="E59" s="301"/>
      <c r="F59" s="328" t="s">
        <v>32</v>
      </c>
      <c r="G59" s="328" t="s">
        <v>8</v>
      </c>
      <c r="H59" s="310">
        <v>935</v>
      </c>
      <c r="I59" s="298" t="s">
        <v>23</v>
      </c>
      <c r="J59" s="298" t="s">
        <v>17</v>
      </c>
      <c r="K59" s="219" t="s">
        <v>576</v>
      </c>
      <c r="L59" s="212">
        <v>244</v>
      </c>
      <c r="M59" s="234"/>
      <c r="N59" s="234"/>
      <c r="O59" s="234"/>
      <c r="P59" s="234"/>
      <c r="Q59" s="234"/>
      <c r="R59" s="234">
        <v>2865.6</v>
      </c>
      <c r="S59" s="435"/>
      <c r="T59" s="234"/>
      <c r="U59" s="234"/>
      <c r="V59" s="158">
        <f t="shared" si="3"/>
        <v>0</v>
      </c>
      <c r="W59" s="158">
        <f t="shared" si="19"/>
        <v>0</v>
      </c>
    </row>
    <row r="60" spans="1:23" ht="19.95" customHeight="1">
      <c r="A60" s="299"/>
      <c r="B60" s="299"/>
      <c r="C60" s="299"/>
      <c r="D60" s="302"/>
      <c r="E60" s="302"/>
      <c r="F60" s="329"/>
      <c r="G60" s="329"/>
      <c r="H60" s="311"/>
      <c r="I60" s="299"/>
      <c r="J60" s="299"/>
      <c r="K60" s="219" t="s">
        <v>576</v>
      </c>
      <c r="L60" s="231">
        <v>414</v>
      </c>
      <c r="M60" s="234"/>
      <c r="N60" s="234"/>
      <c r="O60" s="234"/>
      <c r="P60" s="234"/>
      <c r="Q60" s="234"/>
      <c r="R60" s="234">
        <v>648</v>
      </c>
      <c r="S60" s="435"/>
      <c r="T60" s="234"/>
      <c r="U60" s="234"/>
      <c r="V60" s="158">
        <f t="shared" si="3"/>
        <v>0</v>
      </c>
      <c r="W60" s="158">
        <f t="shared" si="19"/>
        <v>0</v>
      </c>
    </row>
    <row r="61" spans="1:23" ht="19.95" customHeight="1">
      <c r="A61" s="299"/>
      <c r="B61" s="299"/>
      <c r="C61" s="299"/>
      <c r="D61" s="302"/>
      <c r="E61" s="302"/>
      <c r="F61" s="329"/>
      <c r="G61" s="329"/>
      <c r="H61" s="311"/>
      <c r="I61" s="299"/>
      <c r="J61" s="299"/>
      <c r="K61" s="219" t="s">
        <v>526</v>
      </c>
      <c r="L61" s="212">
        <v>811</v>
      </c>
      <c r="M61" s="234"/>
      <c r="N61" s="234"/>
      <c r="O61" s="234"/>
      <c r="P61" s="234"/>
      <c r="Q61" s="234">
        <v>6153</v>
      </c>
      <c r="R61" s="234"/>
      <c r="S61" s="435"/>
      <c r="T61" s="234"/>
      <c r="U61" s="234"/>
      <c r="V61" s="158">
        <f t="shared" si="3"/>
        <v>0</v>
      </c>
      <c r="W61" s="158">
        <f t="shared" si="19"/>
        <v>0</v>
      </c>
    </row>
    <row r="62" spans="1:23" ht="25.2" customHeight="1">
      <c r="A62" s="299"/>
      <c r="B62" s="299"/>
      <c r="C62" s="299"/>
      <c r="D62" s="302"/>
      <c r="E62" s="302"/>
      <c r="F62" s="329"/>
      <c r="G62" s="329"/>
      <c r="H62" s="311"/>
      <c r="I62" s="299"/>
      <c r="J62" s="299"/>
      <c r="K62" s="219" t="s">
        <v>526</v>
      </c>
      <c r="L62" s="328">
        <v>243</v>
      </c>
      <c r="M62" s="234"/>
      <c r="N62" s="234"/>
      <c r="O62" s="234"/>
      <c r="P62" s="234">
        <v>1283</v>
      </c>
      <c r="Q62" s="234">
        <v>5541</v>
      </c>
      <c r="R62" s="234">
        <v>0</v>
      </c>
      <c r="S62" s="435">
        <v>0</v>
      </c>
      <c r="T62" s="234">
        <v>0</v>
      </c>
      <c r="U62" s="234">
        <v>0</v>
      </c>
      <c r="V62" s="158">
        <f t="shared" si="3"/>
        <v>0</v>
      </c>
      <c r="W62" s="158">
        <f t="shared" si="19"/>
        <v>0</v>
      </c>
    </row>
    <row r="63" spans="1:23" ht="21" customHeight="1">
      <c r="A63" s="299"/>
      <c r="B63" s="299"/>
      <c r="C63" s="299"/>
      <c r="D63" s="302"/>
      <c r="E63" s="302"/>
      <c r="F63" s="329"/>
      <c r="G63" s="329"/>
      <c r="H63" s="311"/>
      <c r="I63" s="299"/>
      <c r="J63" s="299"/>
      <c r="K63" s="219" t="s">
        <v>527</v>
      </c>
      <c r="L63" s="329"/>
      <c r="M63" s="234"/>
      <c r="N63" s="234"/>
      <c r="O63" s="234"/>
      <c r="P63" s="234">
        <v>3239.1</v>
      </c>
      <c r="Q63" s="234">
        <v>0</v>
      </c>
      <c r="R63" s="234">
        <v>0</v>
      </c>
      <c r="S63" s="435">
        <v>0</v>
      </c>
      <c r="T63" s="234">
        <v>0</v>
      </c>
      <c r="U63" s="234">
        <v>0</v>
      </c>
      <c r="V63" s="158">
        <f t="shared" si="3"/>
        <v>0</v>
      </c>
      <c r="W63" s="158">
        <f t="shared" si="19"/>
        <v>0</v>
      </c>
    </row>
    <row r="64" spans="1:23" ht="24.75" customHeight="1">
      <c r="A64" s="300"/>
      <c r="B64" s="300"/>
      <c r="C64" s="300"/>
      <c r="D64" s="303"/>
      <c r="E64" s="303"/>
      <c r="F64" s="330"/>
      <c r="G64" s="330"/>
      <c r="H64" s="312"/>
      <c r="I64" s="300"/>
      <c r="J64" s="300"/>
      <c r="K64" s="219" t="s">
        <v>528</v>
      </c>
      <c r="L64" s="330"/>
      <c r="M64" s="234">
        <v>0</v>
      </c>
      <c r="N64" s="234">
        <v>0</v>
      </c>
      <c r="O64" s="234">
        <v>0</v>
      </c>
      <c r="P64" s="234">
        <v>0.5</v>
      </c>
      <c r="Q64" s="234">
        <v>0.53700000000000003</v>
      </c>
      <c r="R64" s="234">
        <v>0</v>
      </c>
      <c r="S64" s="435">
        <f t="shared" ref="R64:U80" si="20">R64</f>
        <v>0</v>
      </c>
      <c r="T64" s="234">
        <f t="shared" si="20"/>
        <v>0</v>
      </c>
      <c r="U64" s="234">
        <f t="shared" si="20"/>
        <v>0</v>
      </c>
      <c r="V64" s="158">
        <f t="shared" si="3"/>
        <v>0</v>
      </c>
      <c r="W64" s="158">
        <f t="shared" si="19"/>
        <v>0</v>
      </c>
    </row>
    <row r="65" spans="1:23" ht="26.25" customHeight="1">
      <c r="A65" s="290" t="s">
        <v>25</v>
      </c>
      <c r="B65" s="290" t="s">
        <v>22</v>
      </c>
      <c r="C65" s="290" t="s">
        <v>18</v>
      </c>
      <c r="D65" s="290"/>
      <c r="E65" s="290"/>
      <c r="F65" s="325" t="s">
        <v>98</v>
      </c>
      <c r="G65" s="333" t="s">
        <v>8</v>
      </c>
      <c r="H65" s="232">
        <v>935</v>
      </c>
      <c r="I65" s="219" t="s">
        <v>23</v>
      </c>
      <c r="J65" s="219" t="s">
        <v>17</v>
      </c>
      <c r="K65" s="219" t="s">
        <v>99</v>
      </c>
      <c r="L65" s="231">
        <v>414</v>
      </c>
      <c r="M65" s="234">
        <v>12</v>
      </c>
      <c r="N65" s="234">
        <v>0</v>
      </c>
      <c r="O65" s="234">
        <v>0</v>
      </c>
      <c r="P65" s="234">
        <v>0</v>
      </c>
      <c r="Q65" s="234">
        <v>0</v>
      </c>
      <c r="R65" s="234">
        <f t="shared" si="20"/>
        <v>0</v>
      </c>
      <c r="S65" s="435">
        <f t="shared" si="20"/>
        <v>0</v>
      </c>
      <c r="T65" s="234">
        <f t="shared" si="20"/>
        <v>0</v>
      </c>
      <c r="U65" s="234">
        <f t="shared" si="20"/>
        <v>0</v>
      </c>
      <c r="V65" s="158">
        <f t="shared" si="3"/>
        <v>0</v>
      </c>
      <c r="W65" s="158">
        <f t="shared" si="19"/>
        <v>0</v>
      </c>
    </row>
    <row r="66" spans="1:23" ht="24.75" customHeight="1">
      <c r="A66" s="295"/>
      <c r="B66" s="295"/>
      <c r="C66" s="295"/>
      <c r="D66" s="295"/>
      <c r="E66" s="295"/>
      <c r="F66" s="326"/>
      <c r="G66" s="294"/>
      <c r="H66" s="314">
        <v>935</v>
      </c>
      <c r="I66" s="290" t="s">
        <v>23</v>
      </c>
      <c r="J66" s="290" t="s">
        <v>17</v>
      </c>
      <c r="K66" s="219" t="s">
        <v>100</v>
      </c>
      <c r="L66" s="296">
        <v>414</v>
      </c>
      <c r="M66" s="234">
        <v>4234.2</v>
      </c>
      <c r="N66" s="234">
        <v>0</v>
      </c>
      <c r="O66" s="234">
        <v>0</v>
      </c>
      <c r="P66" s="234">
        <v>0</v>
      </c>
      <c r="Q66" s="234">
        <v>0</v>
      </c>
      <c r="R66" s="234">
        <f t="shared" si="20"/>
        <v>0</v>
      </c>
      <c r="S66" s="435">
        <f t="shared" si="20"/>
        <v>0</v>
      </c>
      <c r="T66" s="234">
        <f t="shared" si="20"/>
        <v>0</v>
      </c>
      <c r="U66" s="234">
        <f t="shared" si="20"/>
        <v>0</v>
      </c>
      <c r="V66" s="158">
        <f t="shared" si="3"/>
        <v>0</v>
      </c>
      <c r="W66" s="158">
        <f t="shared" si="19"/>
        <v>0</v>
      </c>
    </row>
    <row r="67" spans="1:23" ht="21" customHeight="1">
      <c r="A67" s="295"/>
      <c r="B67" s="295"/>
      <c r="C67" s="295"/>
      <c r="D67" s="295"/>
      <c r="E67" s="295"/>
      <c r="F67" s="327"/>
      <c r="G67" s="294"/>
      <c r="H67" s="314"/>
      <c r="I67" s="290"/>
      <c r="J67" s="290"/>
      <c r="K67" s="219" t="s">
        <v>101</v>
      </c>
      <c r="L67" s="297"/>
      <c r="M67" s="234">
        <v>0.4</v>
      </c>
      <c r="N67" s="234">
        <v>0</v>
      </c>
      <c r="O67" s="234">
        <v>0</v>
      </c>
      <c r="P67" s="234">
        <v>0</v>
      </c>
      <c r="Q67" s="234">
        <v>0</v>
      </c>
      <c r="R67" s="234">
        <f t="shared" si="20"/>
        <v>0</v>
      </c>
      <c r="S67" s="435">
        <f t="shared" si="20"/>
        <v>0</v>
      </c>
      <c r="T67" s="234">
        <f t="shared" si="20"/>
        <v>0</v>
      </c>
      <c r="U67" s="234">
        <f t="shared" si="20"/>
        <v>0</v>
      </c>
      <c r="V67" s="158">
        <f t="shared" si="3"/>
        <v>0</v>
      </c>
      <c r="W67" s="158">
        <f t="shared" si="19"/>
        <v>0</v>
      </c>
    </row>
    <row r="68" spans="1:23" ht="38.25" customHeight="1">
      <c r="A68" s="295"/>
      <c r="B68" s="295"/>
      <c r="C68" s="295"/>
      <c r="D68" s="295"/>
      <c r="E68" s="295"/>
      <c r="F68" s="200" t="s">
        <v>578</v>
      </c>
      <c r="G68" s="294"/>
      <c r="H68" s="295"/>
      <c r="I68" s="295"/>
      <c r="J68" s="295"/>
      <c r="K68" s="219" t="s">
        <v>579</v>
      </c>
      <c r="L68" s="231">
        <v>243</v>
      </c>
      <c r="M68" s="234"/>
      <c r="N68" s="234">
        <v>0</v>
      </c>
      <c r="O68" s="234">
        <v>0</v>
      </c>
      <c r="P68" s="234">
        <v>0</v>
      </c>
      <c r="Q68" s="234">
        <v>0</v>
      </c>
      <c r="R68" s="234">
        <v>66060.600000000006</v>
      </c>
      <c r="S68" s="435">
        <v>0</v>
      </c>
      <c r="T68" s="234">
        <f t="shared" si="20"/>
        <v>0</v>
      </c>
      <c r="U68" s="234">
        <v>0</v>
      </c>
      <c r="V68" s="158">
        <f t="shared" si="3"/>
        <v>0</v>
      </c>
      <c r="W68" s="158">
        <f t="shared" si="19"/>
        <v>0</v>
      </c>
    </row>
    <row r="69" spans="1:23" ht="24.75" customHeight="1">
      <c r="A69" s="298" t="s">
        <v>25</v>
      </c>
      <c r="B69" s="298" t="s">
        <v>22</v>
      </c>
      <c r="C69" s="298" t="s">
        <v>19</v>
      </c>
      <c r="D69" s="298"/>
      <c r="E69" s="298"/>
      <c r="F69" s="325" t="s">
        <v>33</v>
      </c>
      <c r="G69" s="325" t="s">
        <v>8</v>
      </c>
      <c r="H69" s="310">
        <v>935</v>
      </c>
      <c r="I69" s="298" t="s">
        <v>23</v>
      </c>
      <c r="J69" s="298" t="s">
        <v>17</v>
      </c>
      <c r="K69" s="219" t="s">
        <v>180</v>
      </c>
      <c r="L69" s="231">
        <v>244</v>
      </c>
      <c r="M69" s="234">
        <v>0</v>
      </c>
      <c r="N69" s="234">
        <v>2266.1999999999998</v>
      </c>
      <c r="O69" s="234">
        <v>0</v>
      </c>
      <c r="P69" s="234">
        <v>0</v>
      </c>
      <c r="Q69" s="234">
        <v>0</v>
      </c>
      <c r="R69" s="234">
        <f t="shared" si="20"/>
        <v>0</v>
      </c>
      <c r="S69" s="435">
        <f t="shared" si="20"/>
        <v>0</v>
      </c>
      <c r="T69" s="234">
        <f t="shared" si="20"/>
        <v>0</v>
      </c>
      <c r="U69" s="234">
        <f t="shared" si="20"/>
        <v>0</v>
      </c>
      <c r="V69" s="158">
        <f t="shared" si="3"/>
        <v>0</v>
      </c>
      <c r="W69" s="158">
        <f t="shared" si="19"/>
        <v>0</v>
      </c>
    </row>
    <row r="70" spans="1:23" ht="24.75" customHeight="1">
      <c r="A70" s="300"/>
      <c r="B70" s="300"/>
      <c r="C70" s="300"/>
      <c r="D70" s="300"/>
      <c r="E70" s="300"/>
      <c r="F70" s="327"/>
      <c r="G70" s="327"/>
      <c r="H70" s="312"/>
      <c r="I70" s="300"/>
      <c r="J70" s="300"/>
      <c r="K70" s="219" t="s">
        <v>566</v>
      </c>
      <c r="L70" s="231">
        <v>414</v>
      </c>
      <c r="M70" s="234"/>
      <c r="N70" s="234"/>
      <c r="O70" s="234"/>
      <c r="P70" s="234"/>
      <c r="Q70" s="234"/>
      <c r="R70" s="234">
        <v>11721.5</v>
      </c>
      <c r="S70" s="435"/>
      <c r="T70" s="234"/>
      <c r="U70" s="234"/>
      <c r="V70" s="158">
        <f t="shared" si="3"/>
        <v>0</v>
      </c>
      <c r="W70" s="158">
        <f t="shared" si="19"/>
        <v>0</v>
      </c>
    </row>
    <row r="71" spans="1:23" ht="29.25" customHeight="1">
      <c r="A71" s="219" t="s">
        <v>25</v>
      </c>
      <c r="B71" s="219" t="s">
        <v>22</v>
      </c>
      <c r="C71" s="219" t="s">
        <v>23</v>
      </c>
      <c r="D71" s="219"/>
      <c r="E71" s="219"/>
      <c r="F71" s="214" t="s">
        <v>34</v>
      </c>
      <c r="G71" s="214" t="s">
        <v>8</v>
      </c>
      <c r="H71" s="232">
        <v>935</v>
      </c>
      <c r="I71" s="219" t="s">
        <v>19</v>
      </c>
      <c r="J71" s="219" t="s">
        <v>3</v>
      </c>
      <c r="K71" s="219" t="s">
        <v>529</v>
      </c>
      <c r="L71" s="231">
        <v>414</v>
      </c>
      <c r="M71" s="234">
        <v>0</v>
      </c>
      <c r="N71" s="234">
        <v>0</v>
      </c>
      <c r="O71" s="234">
        <v>0</v>
      </c>
      <c r="P71" s="234">
        <v>0</v>
      </c>
      <c r="Q71" s="234">
        <v>179006.2</v>
      </c>
      <c r="R71" s="234">
        <v>0</v>
      </c>
      <c r="S71" s="435">
        <v>0</v>
      </c>
      <c r="T71" s="234">
        <v>0</v>
      </c>
      <c r="U71" s="234">
        <v>0</v>
      </c>
      <c r="V71" s="158">
        <f t="shared" si="3"/>
        <v>0</v>
      </c>
      <c r="W71" s="158">
        <f t="shared" si="19"/>
        <v>0</v>
      </c>
    </row>
    <row r="72" spans="1:23" ht="21.75" customHeight="1">
      <c r="A72" s="334" t="s">
        <v>25</v>
      </c>
      <c r="B72" s="334" t="s">
        <v>22</v>
      </c>
      <c r="C72" s="334" t="s">
        <v>24</v>
      </c>
      <c r="D72" s="298"/>
      <c r="E72" s="298"/>
      <c r="F72" s="325" t="s">
        <v>35</v>
      </c>
      <c r="G72" s="333" t="s">
        <v>102</v>
      </c>
      <c r="H72" s="314">
        <v>935</v>
      </c>
      <c r="I72" s="290" t="s">
        <v>23</v>
      </c>
      <c r="J72" s="290" t="s">
        <v>17</v>
      </c>
      <c r="K72" s="219" t="s">
        <v>174</v>
      </c>
      <c r="L72" s="231">
        <v>243</v>
      </c>
      <c r="M72" s="234"/>
      <c r="N72" s="234">
        <v>0</v>
      </c>
      <c r="O72" s="234">
        <v>0</v>
      </c>
      <c r="P72" s="234"/>
      <c r="Q72" s="234"/>
      <c r="R72" s="234">
        <f t="shared" si="20"/>
        <v>0</v>
      </c>
      <c r="S72" s="435">
        <f t="shared" si="20"/>
        <v>0</v>
      </c>
      <c r="T72" s="234">
        <f t="shared" si="20"/>
        <v>0</v>
      </c>
      <c r="U72" s="234">
        <f t="shared" si="20"/>
        <v>0</v>
      </c>
      <c r="V72" s="158">
        <f t="shared" si="3"/>
        <v>0</v>
      </c>
      <c r="W72" s="158">
        <f t="shared" si="19"/>
        <v>0</v>
      </c>
    </row>
    <row r="73" spans="1:23" ht="21" customHeight="1">
      <c r="A73" s="335"/>
      <c r="B73" s="335"/>
      <c r="C73" s="335"/>
      <c r="D73" s="299"/>
      <c r="E73" s="299"/>
      <c r="F73" s="326"/>
      <c r="G73" s="294"/>
      <c r="H73" s="314"/>
      <c r="I73" s="295"/>
      <c r="J73" s="295"/>
      <c r="K73" s="290" t="s">
        <v>103</v>
      </c>
      <c r="L73" s="231">
        <v>243</v>
      </c>
      <c r="M73" s="234">
        <v>0</v>
      </c>
      <c r="N73" s="234">
        <v>0</v>
      </c>
      <c r="O73" s="84">
        <v>0</v>
      </c>
      <c r="P73" s="234">
        <v>129.4</v>
      </c>
      <c r="Q73" s="234">
        <v>0</v>
      </c>
      <c r="R73" s="234">
        <f t="shared" si="20"/>
        <v>0</v>
      </c>
      <c r="S73" s="435">
        <f t="shared" si="20"/>
        <v>0</v>
      </c>
      <c r="T73" s="234">
        <f t="shared" si="20"/>
        <v>0</v>
      </c>
      <c r="U73" s="234">
        <f t="shared" si="20"/>
        <v>0</v>
      </c>
      <c r="V73" s="158">
        <f t="shared" si="3"/>
        <v>0</v>
      </c>
      <c r="W73" s="158">
        <f t="shared" si="19"/>
        <v>0</v>
      </c>
    </row>
    <row r="74" spans="1:23" ht="19.5" customHeight="1">
      <c r="A74" s="335"/>
      <c r="B74" s="335"/>
      <c r="C74" s="335"/>
      <c r="D74" s="299"/>
      <c r="E74" s="299"/>
      <c r="F74" s="326"/>
      <c r="G74" s="294"/>
      <c r="H74" s="314"/>
      <c r="I74" s="295"/>
      <c r="J74" s="295"/>
      <c r="K74" s="295"/>
      <c r="L74" s="231">
        <v>244</v>
      </c>
      <c r="M74" s="234">
        <v>588.6</v>
      </c>
      <c r="N74" s="234">
        <v>705.1</v>
      </c>
      <c r="O74" s="234">
        <v>700</v>
      </c>
      <c r="P74" s="234">
        <v>1072</v>
      </c>
      <c r="Q74" s="234">
        <v>1000</v>
      </c>
      <c r="R74" s="234">
        <v>972.8</v>
      </c>
      <c r="S74" s="435">
        <v>2000</v>
      </c>
      <c r="T74" s="234">
        <v>2000</v>
      </c>
      <c r="U74" s="234">
        <v>2000</v>
      </c>
      <c r="V74" s="158">
        <f t="shared" si="3"/>
        <v>2000</v>
      </c>
      <c r="W74" s="158">
        <v>21066.7</v>
      </c>
    </row>
    <row r="75" spans="1:23" ht="19.5" customHeight="1">
      <c r="A75" s="335"/>
      <c r="B75" s="335"/>
      <c r="C75" s="335"/>
      <c r="D75" s="299"/>
      <c r="E75" s="299"/>
      <c r="F75" s="326"/>
      <c r="G75" s="355" t="s">
        <v>82</v>
      </c>
      <c r="H75" s="231">
        <v>935</v>
      </c>
      <c r="I75" s="231" t="s">
        <v>23</v>
      </c>
      <c r="J75" s="231" t="s">
        <v>17</v>
      </c>
      <c r="K75" s="219" t="s">
        <v>174</v>
      </c>
      <c r="L75" s="231">
        <v>243</v>
      </c>
      <c r="M75" s="234"/>
      <c r="N75" s="234">
        <v>14490.1</v>
      </c>
      <c r="O75" s="234">
        <v>12975.3</v>
      </c>
      <c r="P75" s="234"/>
      <c r="Q75" s="234">
        <v>9469.0400000000009</v>
      </c>
      <c r="R75" s="234">
        <v>0</v>
      </c>
      <c r="S75" s="435">
        <v>0</v>
      </c>
      <c r="T75" s="234">
        <v>0</v>
      </c>
      <c r="U75" s="234">
        <v>0</v>
      </c>
      <c r="V75" s="158">
        <f t="shared" si="3"/>
        <v>0</v>
      </c>
      <c r="W75" s="158">
        <f t="shared" si="19"/>
        <v>0</v>
      </c>
    </row>
    <row r="76" spans="1:23" ht="15.75" customHeight="1">
      <c r="A76" s="335"/>
      <c r="B76" s="335"/>
      <c r="C76" s="335"/>
      <c r="D76" s="299"/>
      <c r="E76" s="299"/>
      <c r="F76" s="326"/>
      <c r="G76" s="356"/>
      <c r="H76" s="231">
        <v>935</v>
      </c>
      <c r="I76" s="231" t="s">
        <v>23</v>
      </c>
      <c r="J76" s="231" t="s">
        <v>17</v>
      </c>
      <c r="K76" s="219" t="s">
        <v>103</v>
      </c>
      <c r="L76" s="231">
        <v>243</v>
      </c>
      <c r="M76" s="234"/>
      <c r="N76" s="234">
        <v>182.5</v>
      </c>
      <c r="O76" s="234">
        <v>382.3</v>
      </c>
      <c r="P76" s="234">
        <v>0</v>
      </c>
      <c r="Q76" s="234">
        <v>95.7</v>
      </c>
      <c r="R76" s="234">
        <v>0</v>
      </c>
      <c r="S76" s="435">
        <v>0</v>
      </c>
      <c r="T76" s="234">
        <v>0</v>
      </c>
      <c r="U76" s="234">
        <v>0</v>
      </c>
      <c r="V76" s="158">
        <f t="shared" si="3"/>
        <v>0</v>
      </c>
      <c r="W76" s="158">
        <f t="shared" si="19"/>
        <v>0</v>
      </c>
    </row>
    <row r="77" spans="1:23" ht="15.75" customHeight="1">
      <c r="A77" s="336"/>
      <c r="B77" s="336"/>
      <c r="C77" s="336"/>
      <c r="D77" s="300"/>
      <c r="E77" s="300"/>
      <c r="F77" s="327"/>
      <c r="G77" s="357"/>
      <c r="H77" s="231">
        <v>935</v>
      </c>
      <c r="I77" s="233" t="s">
        <v>23</v>
      </c>
      <c r="J77" s="233" t="s">
        <v>17</v>
      </c>
      <c r="K77" s="219" t="s">
        <v>565</v>
      </c>
      <c r="L77" s="233" t="s">
        <v>201</v>
      </c>
      <c r="M77" s="234"/>
      <c r="N77" s="234"/>
      <c r="O77" s="234"/>
      <c r="P77" s="234"/>
      <c r="Q77" s="234">
        <v>97.8</v>
      </c>
      <c r="R77" s="234">
        <v>0</v>
      </c>
      <c r="S77" s="435">
        <f t="shared" si="20"/>
        <v>0</v>
      </c>
      <c r="T77" s="234">
        <f t="shared" si="20"/>
        <v>0</v>
      </c>
      <c r="U77" s="234">
        <f t="shared" si="20"/>
        <v>0</v>
      </c>
      <c r="V77" s="158">
        <f t="shared" si="3"/>
        <v>0</v>
      </c>
      <c r="W77" s="158">
        <f t="shared" si="19"/>
        <v>0</v>
      </c>
    </row>
    <row r="78" spans="1:23" ht="21" customHeight="1">
      <c r="A78" s="332" t="s">
        <v>25</v>
      </c>
      <c r="B78" s="332" t="s">
        <v>22</v>
      </c>
      <c r="C78" s="332" t="s">
        <v>25</v>
      </c>
      <c r="D78" s="332"/>
      <c r="E78" s="290"/>
      <c r="F78" s="333" t="s">
        <v>36</v>
      </c>
      <c r="G78" s="304" t="s">
        <v>8</v>
      </c>
      <c r="H78" s="314">
        <v>935</v>
      </c>
      <c r="I78" s="290" t="s">
        <v>23</v>
      </c>
      <c r="J78" s="290" t="s">
        <v>17</v>
      </c>
      <c r="K78" s="219" t="s">
        <v>581</v>
      </c>
      <c r="L78" s="231">
        <v>243</v>
      </c>
      <c r="M78" s="234">
        <v>3652.4</v>
      </c>
      <c r="N78" s="234">
        <v>5925.5</v>
      </c>
      <c r="O78" s="234">
        <v>4030</v>
      </c>
      <c r="P78" s="234">
        <v>11018.2</v>
      </c>
      <c r="Q78" s="234">
        <v>30249</v>
      </c>
      <c r="R78" s="234">
        <v>56895.7</v>
      </c>
      <c r="S78" s="435">
        <v>21796.6</v>
      </c>
      <c r="T78" s="234">
        <v>0</v>
      </c>
      <c r="U78" s="234">
        <v>0</v>
      </c>
      <c r="V78" s="158">
        <f t="shared" si="3"/>
        <v>0</v>
      </c>
      <c r="W78" s="158">
        <f t="shared" si="19"/>
        <v>0</v>
      </c>
    </row>
    <row r="79" spans="1:23" ht="16.5" customHeight="1">
      <c r="A79" s="332"/>
      <c r="B79" s="332"/>
      <c r="C79" s="332"/>
      <c r="D79" s="332"/>
      <c r="E79" s="290"/>
      <c r="F79" s="333"/>
      <c r="G79" s="305"/>
      <c r="H79" s="314"/>
      <c r="I79" s="290"/>
      <c r="J79" s="290"/>
      <c r="K79" s="219" t="s">
        <v>104</v>
      </c>
      <c r="L79" s="231">
        <v>244</v>
      </c>
      <c r="M79" s="234">
        <v>55.7</v>
      </c>
      <c r="N79" s="234"/>
      <c r="O79" s="234">
        <v>0</v>
      </c>
      <c r="P79" s="234"/>
      <c r="Q79" s="234"/>
      <c r="R79" s="234">
        <f t="shared" si="20"/>
        <v>0</v>
      </c>
      <c r="S79" s="435">
        <f t="shared" si="20"/>
        <v>0</v>
      </c>
      <c r="T79" s="234">
        <f t="shared" si="20"/>
        <v>0</v>
      </c>
      <c r="U79" s="234">
        <f t="shared" si="20"/>
        <v>0</v>
      </c>
      <c r="V79" s="158">
        <f t="shared" si="3"/>
        <v>0</v>
      </c>
      <c r="W79" s="158">
        <f t="shared" si="19"/>
        <v>0</v>
      </c>
    </row>
    <row r="80" spans="1:23" ht="16.5" customHeight="1">
      <c r="A80" s="332"/>
      <c r="B80" s="332"/>
      <c r="C80" s="332"/>
      <c r="D80" s="332"/>
      <c r="E80" s="290"/>
      <c r="F80" s="333"/>
      <c r="G80" s="305"/>
      <c r="H80" s="314"/>
      <c r="I80" s="290"/>
      <c r="J80" s="290"/>
      <c r="K80" s="219" t="s">
        <v>105</v>
      </c>
      <c r="L80" s="231">
        <v>243</v>
      </c>
      <c r="M80" s="234">
        <v>1858.25</v>
      </c>
      <c r="N80" s="234"/>
      <c r="O80" s="84"/>
      <c r="P80" s="234"/>
      <c r="Q80" s="234"/>
      <c r="R80" s="234">
        <f t="shared" si="20"/>
        <v>0</v>
      </c>
      <c r="S80" s="435">
        <f t="shared" si="20"/>
        <v>0</v>
      </c>
      <c r="T80" s="234">
        <f t="shared" si="20"/>
        <v>0</v>
      </c>
      <c r="U80" s="234">
        <f t="shared" si="20"/>
        <v>0</v>
      </c>
      <c r="V80" s="158">
        <f t="shared" si="3"/>
        <v>0</v>
      </c>
      <c r="W80" s="158">
        <f t="shared" si="19"/>
        <v>0</v>
      </c>
    </row>
    <row r="81" spans="1:23" ht="16.5" customHeight="1">
      <c r="A81" s="332"/>
      <c r="B81" s="332"/>
      <c r="C81" s="332"/>
      <c r="D81" s="332"/>
      <c r="E81" s="290"/>
      <c r="F81" s="333"/>
      <c r="G81" s="305"/>
      <c r="H81" s="314"/>
      <c r="I81" s="290"/>
      <c r="J81" s="290"/>
      <c r="K81" s="219" t="s">
        <v>163</v>
      </c>
      <c r="L81" s="231">
        <v>243</v>
      </c>
      <c r="M81" s="234">
        <v>19498.05</v>
      </c>
      <c r="N81" s="234"/>
      <c r="O81" s="84">
        <v>0</v>
      </c>
      <c r="P81" s="234"/>
      <c r="Q81" s="234"/>
      <c r="R81" s="234">
        <f t="shared" ref="R81:U96" si="21">Q81</f>
        <v>0</v>
      </c>
      <c r="S81" s="435">
        <f t="shared" si="21"/>
        <v>0</v>
      </c>
      <c r="T81" s="234">
        <f t="shared" si="21"/>
        <v>0</v>
      </c>
      <c r="U81" s="234">
        <f t="shared" si="21"/>
        <v>0</v>
      </c>
      <c r="V81" s="158">
        <f t="shared" si="3"/>
        <v>0</v>
      </c>
      <c r="W81" s="158">
        <f t="shared" si="19"/>
        <v>0</v>
      </c>
    </row>
    <row r="82" spans="1:23" ht="16.5" customHeight="1">
      <c r="A82" s="332"/>
      <c r="B82" s="332"/>
      <c r="C82" s="332"/>
      <c r="D82" s="332"/>
      <c r="E82" s="290"/>
      <c r="F82" s="333"/>
      <c r="G82" s="305"/>
      <c r="H82" s="314"/>
      <c r="I82" s="290"/>
      <c r="J82" s="290"/>
      <c r="K82" s="219" t="s">
        <v>106</v>
      </c>
      <c r="L82" s="231">
        <v>244</v>
      </c>
      <c r="M82" s="234">
        <v>88.06</v>
      </c>
      <c r="N82" s="234">
        <v>394.9</v>
      </c>
      <c r="O82" s="84">
        <v>46.7</v>
      </c>
      <c r="P82" s="234">
        <v>0</v>
      </c>
      <c r="Q82" s="234">
        <v>400</v>
      </c>
      <c r="R82" s="234">
        <v>0</v>
      </c>
      <c r="S82" s="435">
        <f t="shared" si="21"/>
        <v>0</v>
      </c>
      <c r="T82" s="234">
        <f t="shared" si="21"/>
        <v>0</v>
      </c>
      <c r="U82" s="234">
        <f t="shared" si="21"/>
        <v>0</v>
      </c>
      <c r="V82" s="158">
        <f t="shared" si="3"/>
        <v>0</v>
      </c>
      <c r="W82" s="158">
        <f t="shared" si="19"/>
        <v>0</v>
      </c>
    </row>
    <row r="83" spans="1:23" ht="16.5" customHeight="1">
      <c r="A83" s="332"/>
      <c r="B83" s="332"/>
      <c r="C83" s="332"/>
      <c r="D83" s="332"/>
      <c r="E83" s="290"/>
      <c r="F83" s="333"/>
      <c r="G83" s="305"/>
      <c r="H83" s="314"/>
      <c r="I83" s="290"/>
      <c r="J83" s="290"/>
      <c r="K83" s="219" t="s">
        <v>594</v>
      </c>
      <c r="L83" s="231">
        <v>414</v>
      </c>
      <c r="M83" s="234"/>
      <c r="N83" s="234">
        <v>0</v>
      </c>
      <c r="O83" s="234"/>
      <c r="P83" s="234"/>
      <c r="Q83" s="234"/>
      <c r="R83" s="234">
        <f t="shared" si="21"/>
        <v>0</v>
      </c>
      <c r="S83" s="435">
        <v>0</v>
      </c>
      <c r="T83" s="234">
        <v>0</v>
      </c>
      <c r="U83" s="234">
        <v>0</v>
      </c>
      <c r="V83" s="158">
        <f t="shared" si="3"/>
        <v>0</v>
      </c>
      <c r="W83" s="158">
        <f t="shared" si="19"/>
        <v>0</v>
      </c>
    </row>
    <row r="84" spans="1:23" ht="16.5" customHeight="1">
      <c r="A84" s="332"/>
      <c r="B84" s="332"/>
      <c r="C84" s="332"/>
      <c r="D84" s="332"/>
      <c r="E84" s="290"/>
      <c r="F84" s="333"/>
      <c r="G84" s="305"/>
      <c r="H84" s="314"/>
      <c r="I84" s="290"/>
      <c r="J84" s="290"/>
      <c r="K84" s="219" t="s">
        <v>107</v>
      </c>
      <c r="L84" s="231">
        <v>244</v>
      </c>
      <c r="M84" s="234">
        <v>33</v>
      </c>
      <c r="N84" s="234"/>
      <c r="O84" s="234"/>
      <c r="P84" s="234"/>
      <c r="Q84" s="234"/>
      <c r="R84" s="234">
        <f t="shared" si="21"/>
        <v>0</v>
      </c>
      <c r="S84" s="435">
        <f t="shared" si="21"/>
        <v>0</v>
      </c>
      <c r="T84" s="234">
        <f t="shared" si="21"/>
        <v>0</v>
      </c>
      <c r="U84" s="234">
        <f t="shared" si="21"/>
        <v>0</v>
      </c>
      <c r="V84" s="158">
        <f t="shared" ref="V84:V147" si="22">T84</f>
        <v>0</v>
      </c>
      <c r="W84" s="158">
        <f t="shared" si="19"/>
        <v>0</v>
      </c>
    </row>
    <row r="85" spans="1:23" ht="20.25" customHeight="1">
      <c r="A85" s="332"/>
      <c r="B85" s="332"/>
      <c r="C85" s="332"/>
      <c r="D85" s="332"/>
      <c r="E85" s="290"/>
      <c r="F85" s="333"/>
      <c r="G85" s="305"/>
      <c r="H85" s="314"/>
      <c r="I85" s="290"/>
      <c r="J85" s="290"/>
      <c r="K85" s="219" t="s">
        <v>104</v>
      </c>
      <c r="L85" s="231">
        <v>243</v>
      </c>
      <c r="M85" s="234"/>
      <c r="N85" s="234"/>
      <c r="O85" s="234"/>
      <c r="P85" s="234"/>
      <c r="Q85" s="234"/>
      <c r="R85" s="234">
        <f t="shared" si="21"/>
        <v>0</v>
      </c>
      <c r="S85" s="435">
        <v>6164.2</v>
      </c>
      <c r="T85" s="234">
        <v>0</v>
      </c>
      <c r="U85" s="234">
        <v>0</v>
      </c>
      <c r="V85" s="158">
        <f t="shared" si="22"/>
        <v>0</v>
      </c>
      <c r="W85" s="158">
        <f t="shared" si="19"/>
        <v>0</v>
      </c>
    </row>
    <row r="86" spans="1:23" ht="20.25" customHeight="1">
      <c r="A86" s="332"/>
      <c r="B86" s="332"/>
      <c r="C86" s="332"/>
      <c r="D86" s="332"/>
      <c r="E86" s="290"/>
      <c r="F86" s="333"/>
      <c r="G86" s="305"/>
      <c r="H86" s="314"/>
      <c r="I86" s="290"/>
      <c r="J86" s="290"/>
      <c r="K86" s="219" t="s">
        <v>191</v>
      </c>
      <c r="L86" s="231">
        <v>243</v>
      </c>
      <c r="M86" s="234"/>
      <c r="N86" s="234">
        <v>10000</v>
      </c>
      <c r="O86" s="234">
        <v>0</v>
      </c>
      <c r="P86" s="234"/>
      <c r="Q86" s="234"/>
      <c r="R86" s="234">
        <f t="shared" si="21"/>
        <v>0</v>
      </c>
      <c r="S86" s="435">
        <f t="shared" si="21"/>
        <v>0</v>
      </c>
      <c r="T86" s="234">
        <f t="shared" si="21"/>
        <v>0</v>
      </c>
      <c r="U86" s="234">
        <f t="shared" si="21"/>
        <v>0</v>
      </c>
      <c r="V86" s="158">
        <f t="shared" si="22"/>
        <v>0</v>
      </c>
      <c r="W86" s="158">
        <f t="shared" si="19"/>
        <v>0</v>
      </c>
    </row>
    <row r="87" spans="1:23" ht="18" customHeight="1">
      <c r="A87" s="332"/>
      <c r="B87" s="332"/>
      <c r="C87" s="332"/>
      <c r="D87" s="332"/>
      <c r="E87" s="290"/>
      <c r="F87" s="333"/>
      <c r="G87" s="305"/>
      <c r="H87" s="314"/>
      <c r="I87" s="290"/>
      <c r="J87" s="290"/>
      <c r="K87" s="219" t="s">
        <v>164</v>
      </c>
      <c r="L87" s="231">
        <v>243</v>
      </c>
      <c r="M87" s="234">
        <v>1.95</v>
      </c>
      <c r="N87" s="234"/>
      <c r="O87" s="234">
        <v>0</v>
      </c>
      <c r="P87" s="234"/>
      <c r="Q87" s="234"/>
      <c r="R87" s="234">
        <f t="shared" si="21"/>
        <v>0</v>
      </c>
      <c r="S87" s="435">
        <f t="shared" si="21"/>
        <v>0</v>
      </c>
      <c r="T87" s="234">
        <f t="shared" si="21"/>
        <v>0</v>
      </c>
      <c r="U87" s="234">
        <f t="shared" si="21"/>
        <v>0</v>
      </c>
      <c r="V87" s="158">
        <f t="shared" si="22"/>
        <v>0</v>
      </c>
      <c r="W87" s="158">
        <f t="shared" si="19"/>
        <v>0</v>
      </c>
    </row>
    <row r="88" spans="1:23" ht="20.25" customHeight="1">
      <c r="A88" s="332"/>
      <c r="B88" s="332"/>
      <c r="C88" s="332"/>
      <c r="D88" s="332"/>
      <c r="E88" s="290"/>
      <c r="F88" s="333"/>
      <c r="G88" s="305"/>
      <c r="H88" s="314"/>
      <c r="I88" s="290"/>
      <c r="J88" s="290"/>
      <c r="K88" s="219" t="s">
        <v>486</v>
      </c>
      <c r="L88" s="231">
        <v>243</v>
      </c>
      <c r="M88" s="234">
        <v>0.2</v>
      </c>
      <c r="N88" s="234"/>
      <c r="O88" s="234">
        <v>0</v>
      </c>
      <c r="P88" s="234">
        <v>5349.5</v>
      </c>
      <c r="Q88" s="234">
        <v>0</v>
      </c>
      <c r="R88" s="234">
        <f t="shared" si="21"/>
        <v>0</v>
      </c>
      <c r="S88" s="435">
        <f t="shared" si="21"/>
        <v>0</v>
      </c>
      <c r="T88" s="234">
        <f t="shared" si="21"/>
        <v>0</v>
      </c>
      <c r="U88" s="234">
        <f t="shared" si="21"/>
        <v>0</v>
      </c>
      <c r="V88" s="158">
        <f t="shared" si="22"/>
        <v>0</v>
      </c>
      <c r="W88" s="158">
        <f t="shared" si="19"/>
        <v>0</v>
      </c>
    </row>
    <row r="89" spans="1:23" ht="16.5" customHeight="1">
      <c r="A89" s="332"/>
      <c r="B89" s="332"/>
      <c r="C89" s="332"/>
      <c r="D89" s="332"/>
      <c r="E89" s="290"/>
      <c r="F89" s="333"/>
      <c r="G89" s="305"/>
      <c r="H89" s="314"/>
      <c r="I89" s="290"/>
      <c r="J89" s="290"/>
      <c r="K89" s="219" t="s">
        <v>582</v>
      </c>
      <c r="L89" s="231">
        <v>243</v>
      </c>
      <c r="M89" s="234">
        <v>2.5499999999999998</v>
      </c>
      <c r="N89" s="234">
        <v>3.4</v>
      </c>
      <c r="O89" s="234">
        <v>0.4</v>
      </c>
      <c r="P89" s="234">
        <v>20.399999999999999</v>
      </c>
      <c r="Q89" s="234">
        <v>9</v>
      </c>
      <c r="R89" s="234">
        <v>16.100000000000001</v>
      </c>
      <c r="S89" s="435">
        <v>0</v>
      </c>
      <c r="T89" s="234">
        <v>15</v>
      </c>
      <c r="U89" s="234">
        <v>15</v>
      </c>
      <c r="V89" s="158">
        <f t="shared" si="22"/>
        <v>15</v>
      </c>
      <c r="W89" s="158">
        <f t="shared" si="19"/>
        <v>15</v>
      </c>
    </row>
    <row r="90" spans="1:23" ht="18.75" customHeight="1">
      <c r="A90" s="332"/>
      <c r="B90" s="332"/>
      <c r="C90" s="332"/>
      <c r="D90" s="332"/>
      <c r="E90" s="290"/>
      <c r="F90" s="333"/>
      <c r="G90" s="306"/>
      <c r="H90" s="314"/>
      <c r="I90" s="290"/>
      <c r="J90" s="290"/>
      <c r="K90" s="219" t="s">
        <v>108</v>
      </c>
      <c r="L90" s="231">
        <v>244</v>
      </c>
      <c r="M90" s="234">
        <v>0.56000000000000005</v>
      </c>
      <c r="N90" s="234">
        <v>0</v>
      </c>
      <c r="O90" s="227"/>
      <c r="P90" s="234">
        <v>0</v>
      </c>
      <c r="Q90" s="234">
        <v>0</v>
      </c>
      <c r="R90" s="234">
        <v>0</v>
      </c>
      <c r="S90" s="435">
        <v>0</v>
      </c>
      <c r="T90" s="234">
        <v>0</v>
      </c>
      <c r="U90" s="234">
        <f t="shared" si="21"/>
        <v>0</v>
      </c>
      <c r="V90" s="158">
        <f t="shared" si="22"/>
        <v>0</v>
      </c>
      <c r="W90" s="158">
        <f t="shared" si="19"/>
        <v>0</v>
      </c>
    </row>
    <row r="91" spans="1:23" ht="24.75" customHeight="1">
      <c r="A91" s="295"/>
      <c r="B91" s="295"/>
      <c r="C91" s="295"/>
      <c r="D91" s="295"/>
      <c r="E91" s="295"/>
      <c r="F91" s="294"/>
      <c r="G91" s="250" t="s">
        <v>82</v>
      </c>
      <c r="H91" s="295"/>
      <c r="I91" s="295"/>
      <c r="J91" s="295"/>
      <c r="K91" s="219" t="s">
        <v>107</v>
      </c>
      <c r="L91" s="231">
        <v>414</v>
      </c>
      <c r="M91" s="234"/>
      <c r="N91" s="234"/>
      <c r="O91" s="234">
        <v>2565.1999999999998</v>
      </c>
      <c r="P91" s="234">
        <v>0</v>
      </c>
      <c r="Q91" s="234">
        <v>0</v>
      </c>
      <c r="R91" s="234">
        <f t="shared" si="21"/>
        <v>0</v>
      </c>
      <c r="S91" s="435">
        <f t="shared" si="21"/>
        <v>0</v>
      </c>
      <c r="T91" s="234">
        <f t="shared" si="21"/>
        <v>0</v>
      </c>
      <c r="U91" s="234">
        <f t="shared" si="21"/>
        <v>0</v>
      </c>
      <c r="V91" s="158">
        <f t="shared" si="22"/>
        <v>0</v>
      </c>
      <c r="W91" s="158">
        <f t="shared" si="19"/>
        <v>0</v>
      </c>
    </row>
    <row r="92" spans="1:23" ht="18.75" customHeight="1">
      <c r="A92" s="332" t="s">
        <v>25</v>
      </c>
      <c r="B92" s="332" t="s">
        <v>22</v>
      </c>
      <c r="C92" s="332" t="s">
        <v>26</v>
      </c>
      <c r="D92" s="295"/>
      <c r="E92" s="295"/>
      <c r="F92" s="333" t="s">
        <v>485</v>
      </c>
      <c r="G92" s="333" t="s">
        <v>8</v>
      </c>
      <c r="H92" s="314">
        <v>935</v>
      </c>
      <c r="I92" s="290" t="s">
        <v>23</v>
      </c>
      <c r="J92" s="290" t="s">
        <v>17</v>
      </c>
      <c r="K92" s="219" t="s">
        <v>109</v>
      </c>
      <c r="L92" s="231"/>
      <c r="M92" s="234">
        <v>16500</v>
      </c>
      <c r="N92" s="234">
        <v>0</v>
      </c>
      <c r="O92" s="227"/>
      <c r="P92" s="234">
        <v>0</v>
      </c>
      <c r="Q92" s="234"/>
      <c r="R92" s="234">
        <f t="shared" si="21"/>
        <v>0</v>
      </c>
      <c r="S92" s="435">
        <f t="shared" si="21"/>
        <v>0</v>
      </c>
      <c r="T92" s="234">
        <f t="shared" si="21"/>
        <v>0</v>
      </c>
      <c r="U92" s="234">
        <f t="shared" si="21"/>
        <v>0</v>
      </c>
      <c r="V92" s="158">
        <f t="shared" si="22"/>
        <v>0</v>
      </c>
      <c r="W92" s="158">
        <f t="shared" si="19"/>
        <v>0</v>
      </c>
    </row>
    <row r="93" spans="1:23" ht="18.75" customHeight="1">
      <c r="A93" s="295"/>
      <c r="B93" s="295"/>
      <c r="C93" s="295"/>
      <c r="D93" s="295"/>
      <c r="E93" s="295"/>
      <c r="F93" s="294"/>
      <c r="G93" s="294"/>
      <c r="H93" s="295"/>
      <c r="I93" s="295"/>
      <c r="J93" s="295"/>
      <c r="K93" s="219" t="s">
        <v>110</v>
      </c>
      <c r="L93" s="231"/>
      <c r="M93" s="234">
        <v>1.65</v>
      </c>
      <c r="N93" s="234">
        <v>0</v>
      </c>
      <c r="O93" s="227"/>
      <c r="P93" s="234">
        <v>0</v>
      </c>
      <c r="Q93" s="234"/>
      <c r="R93" s="234">
        <f t="shared" si="21"/>
        <v>0</v>
      </c>
      <c r="S93" s="435">
        <f t="shared" si="21"/>
        <v>0</v>
      </c>
      <c r="T93" s="234">
        <f t="shared" si="21"/>
        <v>0</v>
      </c>
      <c r="U93" s="234">
        <f t="shared" si="21"/>
        <v>0</v>
      </c>
      <c r="V93" s="158">
        <f t="shared" si="22"/>
        <v>0</v>
      </c>
      <c r="W93" s="158">
        <f t="shared" si="19"/>
        <v>0</v>
      </c>
    </row>
    <row r="94" spans="1:23" ht="21.75" customHeight="1">
      <c r="A94" s="295"/>
      <c r="B94" s="295"/>
      <c r="C94" s="295"/>
      <c r="D94" s="295"/>
      <c r="E94" s="295"/>
      <c r="F94" s="294"/>
      <c r="G94" s="294"/>
      <c r="H94" s="295"/>
      <c r="I94" s="295"/>
      <c r="J94" s="295"/>
      <c r="K94" s="219" t="s">
        <v>595</v>
      </c>
      <c r="L94" s="231">
        <v>815</v>
      </c>
      <c r="M94" s="234">
        <v>0</v>
      </c>
      <c r="N94" s="234">
        <v>0</v>
      </c>
      <c r="O94" s="234">
        <v>0</v>
      </c>
      <c r="P94" s="234">
        <v>0</v>
      </c>
      <c r="Q94" s="234">
        <v>0</v>
      </c>
      <c r="R94" s="234">
        <f t="shared" si="21"/>
        <v>0</v>
      </c>
      <c r="S94" s="435">
        <v>34924.5</v>
      </c>
      <c r="T94" s="234">
        <v>92110.8</v>
      </c>
      <c r="U94" s="234">
        <v>0</v>
      </c>
      <c r="V94" s="158">
        <v>0</v>
      </c>
      <c r="W94" s="158">
        <f t="shared" si="19"/>
        <v>0</v>
      </c>
    </row>
    <row r="95" spans="1:23" ht="21.75" customHeight="1">
      <c r="A95" s="332" t="s">
        <v>25</v>
      </c>
      <c r="B95" s="332" t="s">
        <v>22</v>
      </c>
      <c r="C95" s="332" t="s">
        <v>1</v>
      </c>
      <c r="D95" s="295"/>
      <c r="E95" s="295"/>
      <c r="F95" s="333" t="s">
        <v>37</v>
      </c>
      <c r="G95" s="333" t="s">
        <v>8</v>
      </c>
      <c r="H95" s="314">
        <v>935</v>
      </c>
      <c r="I95" s="290" t="s">
        <v>23</v>
      </c>
      <c r="J95" s="290" t="s">
        <v>17</v>
      </c>
      <c r="K95" s="219" t="s">
        <v>185</v>
      </c>
      <c r="L95" s="231">
        <v>414</v>
      </c>
      <c r="M95" s="234"/>
      <c r="N95" s="234">
        <v>200</v>
      </c>
      <c r="O95" s="234">
        <v>0</v>
      </c>
      <c r="P95" s="234">
        <v>0</v>
      </c>
      <c r="Q95" s="234">
        <v>0</v>
      </c>
      <c r="R95" s="234">
        <f t="shared" si="21"/>
        <v>0</v>
      </c>
      <c r="S95" s="435">
        <v>0</v>
      </c>
      <c r="T95" s="234">
        <v>0</v>
      </c>
      <c r="U95" s="234">
        <v>0</v>
      </c>
      <c r="V95" s="158">
        <f t="shared" si="22"/>
        <v>0</v>
      </c>
      <c r="W95" s="158">
        <f t="shared" si="19"/>
        <v>0</v>
      </c>
    </row>
    <row r="96" spans="1:23" ht="22.5" customHeight="1">
      <c r="A96" s="332"/>
      <c r="B96" s="332"/>
      <c r="C96" s="332"/>
      <c r="D96" s="295"/>
      <c r="E96" s="295"/>
      <c r="F96" s="333"/>
      <c r="G96" s="333"/>
      <c r="H96" s="314"/>
      <c r="I96" s="290"/>
      <c r="J96" s="290"/>
      <c r="K96" s="219" t="s">
        <v>111</v>
      </c>
      <c r="L96" s="231">
        <v>414</v>
      </c>
      <c r="M96" s="234">
        <v>488.74799999999999</v>
      </c>
      <c r="N96" s="234">
        <v>0</v>
      </c>
      <c r="O96" s="234">
        <v>0</v>
      </c>
      <c r="P96" s="234">
        <v>0</v>
      </c>
      <c r="Q96" s="234">
        <v>0</v>
      </c>
      <c r="R96" s="234">
        <f t="shared" si="21"/>
        <v>0</v>
      </c>
      <c r="S96" s="435">
        <f t="shared" si="21"/>
        <v>0</v>
      </c>
      <c r="T96" s="234">
        <f t="shared" si="21"/>
        <v>0</v>
      </c>
      <c r="U96" s="234">
        <f t="shared" si="21"/>
        <v>0</v>
      </c>
      <c r="V96" s="158">
        <f t="shared" si="22"/>
        <v>0</v>
      </c>
      <c r="W96" s="158">
        <f t="shared" si="19"/>
        <v>0</v>
      </c>
    </row>
    <row r="97" spans="1:23" ht="17.25" customHeight="1">
      <c r="A97" s="332" t="s">
        <v>25</v>
      </c>
      <c r="B97" s="332" t="s">
        <v>22</v>
      </c>
      <c r="C97" s="332" t="s">
        <v>3</v>
      </c>
      <c r="D97" s="332"/>
      <c r="E97" s="295"/>
      <c r="F97" s="333" t="s">
        <v>60</v>
      </c>
      <c r="G97" s="296" t="s">
        <v>8</v>
      </c>
      <c r="H97" s="290">
        <v>935</v>
      </c>
      <c r="I97" s="290" t="s">
        <v>23</v>
      </c>
      <c r="J97" s="290" t="s">
        <v>17</v>
      </c>
      <c r="K97" s="219" t="s">
        <v>112</v>
      </c>
      <c r="L97" s="296">
        <v>414</v>
      </c>
      <c r="M97" s="234"/>
      <c r="N97" s="234">
        <v>22643.7</v>
      </c>
      <c r="O97" s="234">
        <v>0</v>
      </c>
      <c r="P97" s="234"/>
      <c r="Q97" s="234"/>
      <c r="R97" s="234">
        <f t="shared" ref="R97:U104" si="23">Q97</f>
        <v>0</v>
      </c>
      <c r="S97" s="435">
        <f t="shared" si="23"/>
        <v>0</v>
      </c>
      <c r="T97" s="234">
        <f t="shared" si="23"/>
        <v>0</v>
      </c>
      <c r="U97" s="234">
        <f t="shared" si="23"/>
        <v>0</v>
      </c>
      <c r="V97" s="158">
        <f t="shared" si="22"/>
        <v>0</v>
      </c>
      <c r="W97" s="158">
        <f t="shared" si="19"/>
        <v>0</v>
      </c>
    </row>
    <row r="98" spans="1:23" ht="19.5" customHeight="1">
      <c r="A98" s="332"/>
      <c r="B98" s="332"/>
      <c r="C98" s="332"/>
      <c r="D98" s="332"/>
      <c r="E98" s="295"/>
      <c r="F98" s="333"/>
      <c r="G98" s="296"/>
      <c r="H98" s="290"/>
      <c r="I98" s="290"/>
      <c r="J98" s="290"/>
      <c r="K98" s="219" t="s">
        <v>175</v>
      </c>
      <c r="L98" s="297"/>
      <c r="M98" s="234"/>
      <c r="N98" s="234">
        <v>14319.9</v>
      </c>
      <c r="O98" s="234">
        <v>0</v>
      </c>
      <c r="P98" s="234"/>
      <c r="Q98" s="234"/>
      <c r="R98" s="234">
        <f t="shared" si="23"/>
        <v>0</v>
      </c>
      <c r="S98" s="435">
        <f t="shared" si="23"/>
        <v>0</v>
      </c>
      <c r="T98" s="234">
        <f t="shared" si="23"/>
        <v>0</v>
      </c>
      <c r="U98" s="234">
        <f t="shared" si="23"/>
        <v>0</v>
      </c>
      <c r="V98" s="158">
        <f t="shared" si="22"/>
        <v>0</v>
      </c>
      <c r="W98" s="158">
        <f t="shared" si="19"/>
        <v>0</v>
      </c>
    </row>
    <row r="99" spans="1:23" ht="19.5" customHeight="1">
      <c r="A99" s="332"/>
      <c r="B99" s="332"/>
      <c r="C99" s="332"/>
      <c r="D99" s="332"/>
      <c r="E99" s="295"/>
      <c r="F99" s="333"/>
      <c r="G99" s="296"/>
      <c r="H99" s="290"/>
      <c r="I99" s="290"/>
      <c r="J99" s="290"/>
      <c r="K99" s="219" t="s">
        <v>199</v>
      </c>
      <c r="L99" s="297"/>
      <c r="M99" s="234"/>
      <c r="N99" s="234"/>
      <c r="O99" s="234">
        <v>0</v>
      </c>
      <c r="P99" s="234">
        <v>0</v>
      </c>
      <c r="Q99" s="234">
        <v>0</v>
      </c>
      <c r="R99" s="234">
        <f t="shared" si="23"/>
        <v>0</v>
      </c>
      <c r="S99" s="435">
        <f t="shared" si="23"/>
        <v>0</v>
      </c>
      <c r="T99" s="234">
        <f t="shared" si="23"/>
        <v>0</v>
      </c>
      <c r="U99" s="234">
        <f t="shared" si="23"/>
        <v>0</v>
      </c>
      <c r="V99" s="158">
        <f t="shared" si="22"/>
        <v>0</v>
      </c>
      <c r="W99" s="158">
        <f t="shared" si="19"/>
        <v>0</v>
      </c>
    </row>
    <row r="100" spans="1:23" ht="19.5" customHeight="1">
      <c r="A100" s="332"/>
      <c r="B100" s="332"/>
      <c r="C100" s="332"/>
      <c r="D100" s="332"/>
      <c r="E100" s="295"/>
      <c r="F100" s="333"/>
      <c r="G100" s="296"/>
      <c r="H100" s="290"/>
      <c r="I100" s="290"/>
      <c r="J100" s="290"/>
      <c r="K100" s="219" t="s">
        <v>210</v>
      </c>
      <c r="L100" s="297"/>
      <c r="M100" s="234"/>
      <c r="N100" s="234"/>
      <c r="O100" s="234"/>
      <c r="P100" s="234">
        <v>0</v>
      </c>
      <c r="Q100" s="234">
        <v>0</v>
      </c>
      <c r="R100" s="234">
        <v>0</v>
      </c>
      <c r="S100" s="435">
        <v>0</v>
      </c>
      <c r="T100" s="234">
        <v>0</v>
      </c>
      <c r="U100" s="234">
        <v>0</v>
      </c>
      <c r="V100" s="158">
        <f t="shared" si="22"/>
        <v>0</v>
      </c>
      <c r="W100" s="158">
        <f t="shared" si="19"/>
        <v>0</v>
      </c>
    </row>
    <row r="101" spans="1:23" ht="19.5" customHeight="1">
      <c r="A101" s="332"/>
      <c r="B101" s="332"/>
      <c r="C101" s="332"/>
      <c r="D101" s="332"/>
      <c r="E101" s="295"/>
      <c r="F101" s="333"/>
      <c r="G101" s="296"/>
      <c r="H101" s="290"/>
      <c r="I101" s="290"/>
      <c r="J101" s="290"/>
      <c r="K101" s="219" t="s">
        <v>113</v>
      </c>
      <c r="L101" s="297"/>
      <c r="M101" s="234">
        <v>0</v>
      </c>
      <c r="N101" s="234">
        <v>1353.5</v>
      </c>
      <c r="O101" s="234">
        <v>0</v>
      </c>
      <c r="P101" s="234"/>
      <c r="Q101" s="234"/>
      <c r="R101" s="234"/>
      <c r="S101" s="435"/>
      <c r="T101" s="234"/>
      <c r="U101" s="234"/>
      <c r="V101" s="158">
        <f t="shared" si="22"/>
        <v>0</v>
      </c>
      <c r="W101" s="158">
        <f t="shared" si="19"/>
        <v>0</v>
      </c>
    </row>
    <row r="102" spans="1:23" ht="19.5" customHeight="1">
      <c r="A102" s="332"/>
      <c r="B102" s="332"/>
      <c r="C102" s="332"/>
      <c r="D102" s="332"/>
      <c r="E102" s="295"/>
      <c r="F102" s="333"/>
      <c r="G102" s="296" t="s">
        <v>82</v>
      </c>
      <c r="H102" s="290"/>
      <c r="I102" s="290"/>
      <c r="J102" s="290"/>
      <c r="K102" s="219" t="s">
        <v>112</v>
      </c>
      <c r="L102" s="297"/>
      <c r="M102" s="6"/>
      <c r="N102" s="6"/>
      <c r="O102" s="6">
        <v>10181.200000000001</v>
      </c>
      <c r="P102" s="6"/>
      <c r="Q102" s="6"/>
      <c r="R102" s="234">
        <f t="shared" si="23"/>
        <v>0</v>
      </c>
      <c r="S102" s="435">
        <f t="shared" si="23"/>
        <v>0</v>
      </c>
      <c r="T102" s="234">
        <f t="shared" si="23"/>
        <v>0</v>
      </c>
      <c r="U102" s="234">
        <f t="shared" si="23"/>
        <v>0</v>
      </c>
      <c r="V102" s="158">
        <f t="shared" si="22"/>
        <v>0</v>
      </c>
      <c r="W102" s="158">
        <f t="shared" si="19"/>
        <v>0</v>
      </c>
    </row>
    <row r="103" spans="1:23" ht="19.5" customHeight="1">
      <c r="A103" s="332"/>
      <c r="B103" s="332"/>
      <c r="C103" s="332"/>
      <c r="D103" s="332"/>
      <c r="E103" s="295"/>
      <c r="F103" s="333"/>
      <c r="G103" s="296"/>
      <c r="H103" s="290"/>
      <c r="I103" s="290"/>
      <c r="J103" s="290"/>
      <c r="K103" s="219" t="s">
        <v>175</v>
      </c>
      <c r="L103" s="297"/>
      <c r="M103" s="6"/>
      <c r="N103" s="6"/>
      <c r="O103" s="6">
        <v>16272.5</v>
      </c>
      <c r="P103" s="6"/>
      <c r="Q103" s="6"/>
      <c r="R103" s="234">
        <f t="shared" si="23"/>
        <v>0</v>
      </c>
      <c r="S103" s="435">
        <f t="shared" si="23"/>
        <v>0</v>
      </c>
      <c r="T103" s="234">
        <f t="shared" si="23"/>
        <v>0</v>
      </c>
      <c r="U103" s="234">
        <f t="shared" si="23"/>
        <v>0</v>
      </c>
      <c r="V103" s="158">
        <f t="shared" si="22"/>
        <v>0</v>
      </c>
      <c r="W103" s="158">
        <f t="shared" si="19"/>
        <v>0</v>
      </c>
    </row>
    <row r="104" spans="1:23" ht="21.75" customHeight="1">
      <c r="A104" s="332"/>
      <c r="B104" s="332"/>
      <c r="C104" s="332"/>
      <c r="D104" s="332"/>
      <c r="E104" s="295"/>
      <c r="F104" s="333"/>
      <c r="G104" s="296"/>
      <c r="H104" s="290"/>
      <c r="I104" s="290"/>
      <c r="J104" s="290"/>
      <c r="K104" s="219" t="s">
        <v>113</v>
      </c>
      <c r="L104" s="297"/>
      <c r="M104" s="86"/>
      <c r="N104" s="86"/>
      <c r="O104" s="86">
        <v>111</v>
      </c>
      <c r="P104" s="86"/>
      <c r="Q104" s="86"/>
      <c r="R104" s="234">
        <f t="shared" si="23"/>
        <v>0</v>
      </c>
      <c r="S104" s="435">
        <f t="shared" si="23"/>
        <v>0</v>
      </c>
      <c r="T104" s="234">
        <f t="shared" si="23"/>
        <v>0</v>
      </c>
      <c r="U104" s="234">
        <f t="shared" si="23"/>
        <v>0</v>
      </c>
      <c r="V104" s="158">
        <f t="shared" si="22"/>
        <v>0</v>
      </c>
      <c r="W104" s="158">
        <f t="shared" si="19"/>
        <v>0</v>
      </c>
    </row>
    <row r="105" spans="1:23" ht="18" customHeight="1">
      <c r="A105" s="338" t="s">
        <v>25</v>
      </c>
      <c r="B105" s="338" t="s">
        <v>7</v>
      </c>
      <c r="C105" s="338"/>
      <c r="D105" s="338"/>
      <c r="E105" s="338"/>
      <c r="F105" s="345" t="s">
        <v>115</v>
      </c>
      <c r="G105" s="243" t="s">
        <v>80</v>
      </c>
      <c r="H105" s="251"/>
      <c r="I105" s="251"/>
      <c r="J105" s="251"/>
      <c r="K105" s="226"/>
      <c r="L105" s="160"/>
      <c r="M105" s="87">
        <f t="shared" ref="M105:R105" si="24">M106</f>
        <v>44643.711999999992</v>
      </c>
      <c r="N105" s="87">
        <f t="shared" si="24"/>
        <v>65219.7</v>
      </c>
      <c r="O105" s="87">
        <f t="shared" si="24"/>
        <v>61192</v>
      </c>
      <c r="P105" s="87">
        <f t="shared" si="24"/>
        <v>51863.570000000007</v>
      </c>
      <c r="Q105" s="169">
        <f t="shared" si="24"/>
        <v>56838.478000000003</v>
      </c>
      <c r="R105" s="87">
        <f t="shared" si="24"/>
        <v>77987.06048</v>
      </c>
      <c r="S105" s="434">
        <f>S106</f>
        <v>77025.241299999994</v>
      </c>
      <c r="T105" s="87">
        <f>T106</f>
        <v>51703.041300000004</v>
      </c>
      <c r="U105" s="87">
        <f>U106</f>
        <v>52933.141300000003</v>
      </c>
      <c r="V105" s="171">
        <f>V106</f>
        <v>68384.899999999994</v>
      </c>
      <c r="W105" s="171">
        <f>W106</f>
        <v>73436.100000000006</v>
      </c>
    </row>
    <row r="106" spans="1:23" ht="24.75" customHeight="1">
      <c r="A106" s="339"/>
      <c r="B106" s="339"/>
      <c r="C106" s="339"/>
      <c r="D106" s="339"/>
      <c r="E106" s="339"/>
      <c r="F106" s="346"/>
      <c r="G106" s="243" t="s">
        <v>8</v>
      </c>
      <c r="H106" s="251">
        <v>935</v>
      </c>
      <c r="I106" s="251"/>
      <c r="J106" s="251"/>
      <c r="K106" s="226"/>
      <c r="L106" s="160"/>
      <c r="M106" s="87">
        <f>SUM(M107:M155)+0.1</f>
        <v>44643.711999999992</v>
      </c>
      <c r="N106" s="87">
        <f>SUM(N107:N155)</f>
        <v>65219.7</v>
      </c>
      <c r="O106" s="87">
        <v>61192</v>
      </c>
      <c r="P106" s="87">
        <f t="shared" ref="P106:Q106" si="25">SUM(P107:P155)</f>
        <v>51863.570000000007</v>
      </c>
      <c r="Q106" s="87">
        <f t="shared" si="25"/>
        <v>56838.478000000003</v>
      </c>
      <c r="R106" s="87">
        <f>SUM(R107:R155)</f>
        <v>77987.06048</v>
      </c>
      <c r="S106" s="434">
        <f>SUM(S107:S155)</f>
        <v>77025.241299999994</v>
      </c>
      <c r="T106" s="87">
        <f>SUM(T107:T155)</f>
        <v>51703.041300000004</v>
      </c>
      <c r="U106" s="87">
        <f>SUM(U107:U155)</f>
        <v>52933.141300000003</v>
      </c>
      <c r="V106" s="171">
        <f>V107+V109+V110+V111+V114+V116+V120+V122+V123+V125+V129+V136+V140+V142+V147+V150+V151+V152</f>
        <v>68384.899999999994</v>
      </c>
      <c r="W106" s="171">
        <f>W107+W109+W110+W111+W114+W116+W120+W122+W123+W125+W129+W136+W140+W142+W147+W150+W151+W152</f>
        <v>73436.100000000006</v>
      </c>
    </row>
    <row r="107" spans="1:23" ht="24.75" customHeight="1">
      <c r="A107" s="298" t="s">
        <v>25</v>
      </c>
      <c r="B107" s="298" t="s">
        <v>7</v>
      </c>
      <c r="C107" s="298" t="s">
        <v>16</v>
      </c>
      <c r="D107" s="298"/>
      <c r="E107" s="298"/>
      <c r="F107" s="293" t="s">
        <v>51</v>
      </c>
      <c r="G107" s="307" t="s">
        <v>8</v>
      </c>
      <c r="H107" s="298">
        <v>935</v>
      </c>
      <c r="I107" s="89" t="s">
        <v>23</v>
      </c>
      <c r="J107" s="89" t="s">
        <v>18</v>
      </c>
      <c r="K107" s="213" t="s">
        <v>116</v>
      </c>
      <c r="L107" s="233" t="s">
        <v>84</v>
      </c>
      <c r="M107" s="234">
        <v>5319.5</v>
      </c>
      <c r="N107" s="234">
        <v>3183.5</v>
      </c>
      <c r="O107" s="234">
        <v>4568.8</v>
      </c>
      <c r="P107" s="234">
        <v>5594.6</v>
      </c>
      <c r="Q107" s="234">
        <v>2749.7</v>
      </c>
      <c r="R107" s="234">
        <v>5255.1</v>
      </c>
      <c r="S107" s="435">
        <v>5797.2</v>
      </c>
      <c r="T107" s="234">
        <v>7000</v>
      </c>
      <c r="U107" s="234">
        <v>7000</v>
      </c>
      <c r="V107" s="158">
        <f t="shared" si="22"/>
        <v>7000</v>
      </c>
      <c r="W107" s="158">
        <f>V107</f>
        <v>7000</v>
      </c>
    </row>
    <row r="108" spans="1:23" ht="24.75" customHeight="1">
      <c r="A108" s="299"/>
      <c r="B108" s="299"/>
      <c r="C108" s="299"/>
      <c r="D108" s="299"/>
      <c r="E108" s="299"/>
      <c r="F108" s="293"/>
      <c r="G108" s="308"/>
      <c r="H108" s="299"/>
      <c r="I108" s="89" t="s">
        <v>23</v>
      </c>
      <c r="J108" s="89" t="s">
        <v>18</v>
      </c>
      <c r="K108" s="213" t="s">
        <v>567</v>
      </c>
      <c r="L108" s="233" t="s">
        <v>84</v>
      </c>
      <c r="M108" s="234"/>
      <c r="N108" s="234"/>
      <c r="O108" s="234"/>
      <c r="P108" s="234"/>
      <c r="Q108" s="234"/>
      <c r="R108" s="234">
        <v>805.4</v>
      </c>
      <c r="S108" s="435"/>
      <c r="T108" s="234"/>
      <c r="U108" s="234"/>
      <c r="V108" s="158">
        <f t="shared" si="22"/>
        <v>0</v>
      </c>
      <c r="W108" s="158">
        <f t="shared" ref="W108:W155" si="26">V108</f>
        <v>0</v>
      </c>
    </row>
    <row r="109" spans="1:23" ht="18.75" customHeight="1">
      <c r="A109" s="299"/>
      <c r="B109" s="299"/>
      <c r="C109" s="299"/>
      <c r="D109" s="299"/>
      <c r="E109" s="299"/>
      <c r="F109" s="293"/>
      <c r="G109" s="308"/>
      <c r="H109" s="299"/>
      <c r="I109" s="89" t="s">
        <v>23</v>
      </c>
      <c r="J109" s="89" t="s">
        <v>18</v>
      </c>
      <c r="K109" s="213" t="s">
        <v>117</v>
      </c>
      <c r="L109" s="231">
        <v>244</v>
      </c>
      <c r="M109" s="234">
        <v>628.66999999999996</v>
      </c>
      <c r="N109" s="234">
        <v>227.1</v>
      </c>
      <c r="O109" s="234">
        <v>1980.1</v>
      </c>
      <c r="P109" s="234">
        <v>0</v>
      </c>
      <c r="Q109" s="234">
        <v>13.5</v>
      </c>
      <c r="R109" s="234">
        <v>13.3</v>
      </c>
      <c r="S109" s="435">
        <v>15.5</v>
      </c>
      <c r="T109" s="234">
        <v>20</v>
      </c>
      <c r="U109" s="234">
        <f t="shared" ref="R109:U121" si="27">T109</f>
        <v>20</v>
      </c>
      <c r="V109" s="158">
        <f t="shared" si="22"/>
        <v>20</v>
      </c>
      <c r="W109" s="158">
        <f t="shared" si="26"/>
        <v>20</v>
      </c>
    </row>
    <row r="110" spans="1:23" ht="18.75" customHeight="1">
      <c r="A110" s="299"/>
      <c r="B110" s="299"/>
      <c r="C110" s="299"/>
      <c r="D110" s="299"/>
      <c r="E110" s="299"/>
      <c r="F110" s="293"/>
      <c r="G110" s="308"/>
      <c r="H110" s="299"/>
      <c r="I110" s="89" t="s">
        <v>24</v>
      </c>
      <c r="J110" s="89" t="s">
        <v>23</v>
      </c>
      <c r="K110" s="213" t="s">
        <v>117</v>
      </c>
      <c r="L110" s="231">
        <v>244</v>
      </c>
      <c r="M110" s="234"/>
      <c r="N110" s="234"/>
      <c r="O110" s="234">
        <v>16.2</v>
      </c>
      <c r="P110" s="234">
        <v>2139.9</v>
      </c>
      <c r="Q110" s="234">
        <v>2797.6</v>
      </c>
      <c r="R110" s="234">
        <v>2976.7</v>
      </c>
      <c r="S110" s="435">
        <v>3000</v>
      </c>
      <c r="T110" s="234">
        <v>3000</v>
      </c>
      <c r="U110" s="234">
        <v>3000</v>
      </c>
      <c r="V110" s="158">
        <f t="shared" si="22"/>
        <v>3000</v>
      </c>
      <c r="W110" s="158">
        <f t="shared" si="26"/>
        <v>3000</v>
      </c>
    </row>
    <row r="111" spans="1:23" ht="18" customHeight="1">
      <c r="A111" s="299"/>
      <c r="B111" s="299"/>
      <c r="C111" s="299"/>
      <c r="D111" s="299"/>
      <c r="E111" s="299"/>
      <c r="F111" s="293"/>
      <c r="G111" s="308"/>
      <c r="H111" s="300"/>
      <c r="I111" s="90" t="s">
        <v>23</v>
      </c>
      <c r="J111" s="90" t="s">
        <v>18</v>
      </c>
      <c r="K111" s="213" t="s">
        <v>118</v>
      </c>
      <c r="L111" s="231">
        <v>244</v>
      </c>
      <c r="M111" s="234">
        <v>180</v>
      </c>
      <c r="N111" s="234">
        <v>490</v>
      </c>
      <c r="O111" s="234">
        <v>530.29999999999995</v>
      </c>
      <c r="P111" s="234">
        <v>491.8</v>
      </c>
      <c r="Q111" s="234">
        <v>531</v>
      </c>
      <c r="R111" s="234">
        <v>1020.5</v>
      </c>
      <c r="S111" s="435">
        <v>1500</v>
      </c>
      <c r="T111" s="234">
        <v>1000</v>
      </c>
      <c r="U111" s="234">
        <f t="shared" si="27"/>
        <v>1000</v>
      </c>
      <c r="V111" s="158">
        <f t="shared" si="22"/>
        <v>1000</v>
      </c>
      <c r="W111" s="158">
        <f t="shared" si="26"/>
        <v>1000</v>
      </c>
    </row>
    <row r="112" spans="1:23" ht="25.5" customHeight="1">
      <c r="A112" s="299"/>
      <c r="B112" s="299"/>
      <c r="C112" s="299"/>
      <c r="D112" s="299"/>
      <c r="E112" s="299"/>
      <c r="F112" s="304" t="s">
        <v>195</v>
      </c>
      <c r="G112" s="308"/>
      <c r="H112" s="298" t="s">
        <v>86</v>
      </c>
      <c r="I112" s="298" t="s">
        <v>24</v>
      </c>
      <c r="J112" s="298" t="s">
        <v>23</v>
      </c>
      <c r="K112" s="213" t="s">
        <v>186</v>
      </c>
      <c r="L112" s="231">
        <v>244</v>
      </c>
      <c r="M112" s="234"/>
      <c r="N112" s="234">
        <v>4870.8</v>
      </c>
      <c r="O112" s="234"/>
      <c r="P112" s="234">
        <v>0</v>
      </c>
      <c r="Q112" s="234">
        <v>0</v>
      </c>
      <c r="R112" s="234">
        <f t="shared" si="27"/>
        <v>0</v>
      </c>
      <c r="S112" s="435">
        <f t="shared" si="27"/>
        <v>0</v>
      </c>
      <c r="T112" s="234">
        <f t="shared" si="27"/>
        <v>0</v>
      </c>
      <c r="U112" s="234">
        <f t="shared" si="27"/>
        <v>0</v>
      </c>
      <c r="V112" s="158">
        <f t="shared" si="22"/>
        <v>0</v>
      </c>
      <c r="W112" s="158">
        <f t="shared" si="26"/>
        <v>0</v>
      </c>
    </row>
    <row r="113" spans="1:23" ht="23.25" customHeight="1">
      <c r="A113" s="299"/>
      <c r="B113" s="299"/>
      <c r="C113" s="299"/>
      <c r="D113" s="299"/>
      <c r="E113" s="299"/>
      <c r="F113" s="305"/>
      <c r="G113" s="308"/>
      <c r="H113" s="299"/>
      <c r="I113" s="299"/>
      <c r="J113" s="299"/>
      <c r="K113" s="213" t="s">
        <v>187</v>
      </c>
      <c r="L113" s="231">
        <v>244</v>
      </c>
      <c r="M113" s="234"/>
      <c r="N113" s="234">
        <v>49</v>
      </c>
      <c r="O113" s="234"/>
      <c r="P113" s="234">
        <v>0</v>
      </c>
      <c r="Q113" s="234">
        <v>0</v>
      </c>
      <c r="R113" s="234">
        <v>0</v>
      </c>
      <c r="S113" s="435">
        <v>0</v>
      </c>
      <c r="T113" s="234">
        <v>0</v>
      </c>
      <c r="U113" s="234">
        <v>0</v>
      </c>
      <c r="V113" s="158">
        <f t="shared" si="22"/>
        <v>0</v>
      </c>
      <c r="W113" s="158">
        <f t="shared" si="26"/>
        <v>0</v>
      </c>
    </row>
    <row r="114" spans="1:23" ht="23.25" customHeight="1">
      <c r="A114" s="300"/>
      <c r="B114" s="300"/>
      <c r="C114" s="300"/>
      <c r="D114" s="300"/>
      <c r="E114" s="300"/>
      <c r="F114" s="306"/>
      <c r="G114" s="309"/>
      <c r="H114" s="300"/>
      <c r="I114" s="300"/>
      <c r="J114" s="300"/>
      <c r="K114" s="213" t="s">
        <v>209</v>
      </c>
      <c r="L114" s="231">
        <v>244</v>
      </c>
      <c r="M114" s="234"/>
      <c r="N114" s="234"/>
      <c r="O114" s="234"/>
      <c r="P114" s="234">
        <v>0</v>
      </c>
      <c r="Q114" s="234">
        <v>1101.0999999999999</v>
      </c>
      <c r="R114" s="234">
        <v>1891</v>
      </c>
      <c r="S114" s="435">
        <v>2060</v>
      </c>
      <c r="T114" s="234">
        <v>2000</v>
      </c>
      <c r="U114" s="234">
        <v>2000</v>
      </c>
      <c r="V114" s="158">
        <f t="shared" si="22"/>
        <v>2000</v>
      </c>
      <c r="W114" s="158">
        <f t="shared" si="26"/>
        <v>2000</v>
      </c>
    </row>
    <row r="115" spans="1:23" ht="23.25" customHeight="1">
      <c r="A115" s="334" t="s">
        <v>25</v>
      </c>
      <c r="B115" s="334" t="s">
        <v>7</v>
      </c>
      <c r="C115" s="334" t="s">
        <v>17</v>
      </c>
      <c r="D115" s="298"/>
      <c r="E115" s="298"/>
      <c r="F115" s="328" t="s">
        <v>42</v>
      </c>
      <c r="G115" s="307" t="s">
        <v>8</v>
      </c>
      <c r="H115" s="334">
        <v>935</v>
      </c>
      <c r="I115" s="334" t="s">
        <v>23</v>
      </c>
      <c r="J115" s="334" t="s">
        <v>18</v>
      </c>
      <c r="K115" s="213" t="s">
        <v>577</v>
      </c>
      <c r="L115" s="231">
        <v>244</v>
      </c>
      <c r="M115" s="234"/>
      <c r="N115" s="234"/>
      <c r="O115" s="234"/>
      <c r="P115" s="234"/>
      <c r="Q115" s="234"/>
      <c r="R115" s="234">
        <v>20000</v>
      </c>
      <c r="S115" s="435">
        <v>3822.9</v>
      </c>
      <c r="T115" s="234"/>
      <c r="U115" s="234"/>
      <c r="V115" s="158">
        <f t="shared" si="22"/>
        <v>0</v>
      </c>
      <c r="W115" s="158">
        <f t="shared" si="26"/>
        <v>0</v>
      </c>
    </row>
    <row r="116" spans="1:23" ht="18.75" customHeight="1">
      <c r="A116" s="335"/>
      <c r="B116" s="335"/>
      <c r="C116" s="335"/>
      <c r="D116" s="299"/>
      <c r="E116" s="299"/>
      <c r="F116" s="329"/>
      <c r="G116" s="308"/>
      <c r="H116" s="335"/>
      <c r="I116" s="335"/>
      <c r="J116" s="335"/>
      <c r="K116" s="213" t="s">
        <v>119</v>
      </c>
      <c r="L116" s="324" t="s">
        <v>84</v>
      </c>
      <c r="M116" s="234">
        <v>2175.212</v>
      </c>
      <c r="N116" s="234">
        <v>2500</v>
      </c>
      <c r="O116" s="234">
        <v>2500</v>
      </c>
      <c r="P116" s="234">
        <v>2500</v>
      </c>
      <c r="Q116" s="234">
        <v>3400</v>
      </c>
      <c r="R116" s="234">
        <v>3300</v>
      </c>
      <c r="S116" s="435">
        <v>2767.5</v>
      </c>
      <c r="T116" s="234">
        <v>3000</v>
      </c>
      <c r="U116" s="234">
        <v>3000</v>
      </c>
      <c r="V116" s="158">
        <f t="shared" si="22"/>
        <v>3000</v>
      </c>
      <c r="W116" s="158">
        <f t="shared" si="26"/>
        <v>3000</v>
      </c>
    </row>
    <row r="117" spans="1:23" ht="18" customHeight="1">
      <c r="A117" s="335"/>
      <c r="B117" s="335"/>
      <c r="C117" s="335"/>
      <c r="D117" s="299"/>
      <c r="E117" s="299"/>
      <c r="F117" s="329"/>
      <c r="G117" s="308"/>
      <c r="H117" s="335"/>
      <c r="I117" s="335"/>
      <c r="J117" s="335"/>
      <c r="K117" s="213" t="s">
        <v>179</v>
      </c>
      <c r="L117" s="324"/>
      <c r="M117" s="234"/>
      <c r="N117" s="234">
        <v>1521</v>
      </c>
      <c r="O117" s="234"/>
      <c r="P117" s="234"/>
      <c r="Q117" s="234"/>
      <c r="R117" s="234">
        <f t="shared" si="27"/>
        <v>0</v>
      </c>
      <c r="S117" s="435">
        <f t="shared" si="27"/>
        <v>0</v>
      </c>
      <c r="T117" s="234">
        <f t="shared" si="27"/>
        <v>0</v>
      </c>
      <c r="U117" s="234">
        <f t="shared" si="27"/>
        <v>0</v>
      </c>
      <c r="V117" s="158">
        <f t="shared" si="22"/>
        <v>0</v>
      </c>
      <c r="W117" s="158">
        <f t="shared" si="26"/>
        <v>0</v>
      </c>
    </row>
    <row r="118" spans="1:23" ht="18.75" customHeight="1">
      <c r="A118" s="335"/>
      <c r="B118" s="335"/>
      <c r="C118" s="335"/>
      <c r="D118" s="299"/>
      <c r="E118" s="299"/>
      <c r="F118" s="329"/>
      <c r="G118" s="308"/>
      <c r="H118" s="335"/>
      <c r="I118" s="335"/>
      <c r="J118" s="335"/>
      <c r="K118" s="332" t="s">
        <v>120</v>
      </c>
      <c r="L118" s="231">
        <v>244</v>
      </c>
      <c r="M118" s="234">
        <v>1640.96</v>
      </c>
      <c r="N118" s="234">
        <v>0</v>
      </c>
      <c r="O118" s="234">
        <v>0</v>
      </c>
      <c r="P118" s="234">
        <v>0</v>
      </c>
      <c r="Q118" s="234">
        <v>0</v>
      </c>
      <c r="R118" s="234">
        <f t="shared" si="27"/>
        <v>0</v>
      </c>
      <c r="S118" s="435">
        <f t="shared" si="27"/>
        <v>0</v>
      </c>
      <c r="T118" s="234">
        <f t="shared" si="27"/>
        <v>0</v>
      </c>
      <c r="U118" s="234">
        <f t="shared" si="27"/>
        <v>0</v>
      </c>
      <c r="V118" s="158">
        <f t="shared" si="22"/>
        <v>0</v>
      </c>
      <c r="W118" s="158">
        <f t="shared" si="26"/>
        <v>0</v>
      </c>
    </row>
    <row r="119" spans="1:23" ht="19.5" customHeight="1">
      <c r="A119" s="336"/>
      <c r="B119" s="336"/>
      <c r="C119" s="336"/>
      <c r="D119" s="300"/>
      <c r="E119" s="300"/>
      <c r="F119" s="330"/>
      <c r="G119" s="309"/>
      <c r="H119" s="336"/>
      <c r="I119" s="336"/>
      <c r="J119" s="336"/>
      <c r="K119" s="295"/>
      <c r="L119" s="233" t="s">
        <v>121</v>
      </c>
      <c r="M119" s="234">
        <f>95.05+56.859</f>
        <v>151.90899999999999</v>
      </c>
      <c r="N119" s="234">
        <v>0</v>
      </c>
      <c r="O119" s="234">
        <v>0</v>
      </c>
      <c r="P119" s="234">
        <v>0</v>
      </c>
      <c r="Q119" s="234">
        <v>0</v>
      </c>
      <c r="R119" s="234">
        <f t="shared" si="27"/>
        <v>0</v>
      </c>
      <c r="S119" s="435">
        <f t="shared" si="27"/>
        <v>0</v>
      </c>
      <c r="T119" s="234">
        <f t="shared" si="27"/>
        <v>0</v>
      </c>
      <c r="U119" s="234">
        <f t="shared" si="27"/>
        <v>0</v>
      </c>
      <c r="V119" s="158">
        <f t="shared" si="22"/>
        <v>0</v>
      </c>
      <c r="W119" s="158">
        <f t="shared" si="26"/>
        <v>0</v>
      </c>
    </row>
    <row r="120" spans="1:23" ht="29.25" customHeight="1">
      <c r="A120" s="213" t="s">
        <v>25</v>
      </c>
      <c r="B120" s="213" t="s">
        <v>7</v>
      </c>
      <c r="C120" s="213" t="s">
        <v>18</v>
      </c>
      <c r="D120" s="213"/>
      <c r="E120" s="213"/>
      <c r="F120" s="214" t="s">
        <v>43</v>
      </c>
      <c r="G120" s="215" t="s">
        <v>8</v>
      </c>
      <c r="H120" s="213">
        <v>935</v>
      </c>
      <c r="I120" s="213" t="s">
        <v>23</v>
      </c>
      <c r="J120" s="213" t="s">
        <v>18</v>
      </c>
      <c r="K120" s="213" t="s">
        <v>122</v>
      </c>
      <c r="L120" s="233" t="s">
        <v>84</v>
      </c>
      <c r="M120" s="234">
        <v>1770.5</v>
      </c>
      <c r="N120" s="234">
        <v>1343.2</v>
      </c>
      <c r="O120" s="234">
        <v>2477.1</v>
      </c>
      <c r="P120" s="234">
        <v>1750</v>
      </c>
      <c r="Q120" s="234">
        <v>2000</v>
      </c>
      <c r="R120" s="234">
        <v>2500</v>
      </c>
      <c r="S120" s="435">
        <f>2500+5000</f>
        <v>7500</v>
      </c>
      <c r="T120" s="234">
        <v>3000</v>
      </c>
      <c r="U120" s="234">
        <f t="shared" si="27"/>
        <v>3000</v>
      </c>
      <c r="V120" s="158">
        <v>19897.099999999999</v>
      </c>
      <c r="W120" s="158">
        <f t="shared" si="26"/>
        <v>19897.099999999999</v>
      </c>
    </row>
    <row r="121" spans="1:23" ht="29.25" customHeight="1">
      <c r="A121" s="334" t="s">
        <v>25</v>
      </c>
      <c r="B121" s="334" t="s">
        <v>7</v>
      </c>
      <c r="C121" s="334" t="s">
        <v>19</v>
      </c>
      <c r="D121" s="334"/>
      <c r="E121" s="334"/>
      <c r="F121" s="328" t="s">
        <v>123</v>
      </c>
      <c r="G121" s="307" t="s">
        <v>8</v>
      </c>
      <c r="H121" s="334">
        <v>935</v>
      </c>
      <c r="I121" s="332" t="s">
        <v>23</v>
      </c>
      <c r="J121" s="332" t="s">
        <v>18</v>
      </c>
      <c r="K121" s="332" t="s">
        <v>124</v>
      </c>
      <c r="L121" s="233" t="s">
        <v>84</v>
      </c>
      <c r="M121" s="234">
        <v>24588.46</v>
      </c>
      <c r="N121" s="234">
        <v>17064.7</v>
      </c>
      <c r="O121" s="234">
        <v>19623</v>
      </c>
      <c r="P121" s="234">
        <v>5365.48</v>
      </c>
      <c r="Q121" s="234">
        <v>0</v>
      </c>
      <c r="R121" s="234">
        <f t="shared" ref="R121:S121" si="28">Q121</f>
        <v>0</v>
      </c>
      <c r="S121" s="435">
        <f t="shared" si="28"/>
        <v>0</v>
      </c>
      <c r="T121" s="234">
        <f t="shared" si="27"/>
        <v>0</v>
      </c>
      <c r="U121" s="234">
        <f t="shared" si="27"/>
        <v>0</v>
      </c>
      <c r="V121" s="158">
        <f t="shared" si="22"/>
        <v>0</v>
      </c>
      <c r="W121" s="158">
        <f t="shared" si="26"/>
        <v>0</v>
      </c>
    </row>
    <row r="122" spans="1:23" ht="22.5" customHeight="1">
      <c r="A122" s="335"/>
      <c r="B122" s="335"/>
      <c r="C122" s="335"/>
      <c r="D122" s="335"/>
      <c r="E122" s="335"/>
      <c r="F122" s="329"/>
      <c r="G122" s="308"/>
      <c r="H122" s="335"/>
      <c r="I122" s="332"/>
      <c r="J122" s="332"/>
      <c r="K122" s="332"/>
      <c r="L122" s="233" t="s">
        <v>182</v>
      </c>
      <c r="M122" s="234"/>
      <c r="N122" s="234">
        <v>9440</v>
      </c>
      <c r="O122" s="234">
        <v>10335</v>
      </c>
      <c r="P122" s="234">
        <v>12335.5</v>
      </c>
      <c r="Q122" s="234">
        <v>14000</v>
      </c>
      <c r="R122" s="234">
        <v>15805.7</v>
      </c>
      <c r="S122" s="435">
        <v>17057.400000000001</v>
      </c>
      <c r="T122" s="234">
        <v>18638.8</v>
      </c>
      <c r="U122" s="234">
        <v>19868.900000000001</v>
      </c>
      <c r="V122" s="158">
        <v>20638.8</v>
      </c>
      <c r="W122" s="158">
        <v>25690</v>
      </c>
    </row>
    <row r="123" spans="1:23" ht="22.5" customHeight="1">
      <c r="A123" s="336"/>
      <c r="B123" s="336"/>
      <c r="C123" s="336"/>
      <c r="D123" s="336"/>
      <c r="E123" s="335"/>
      <c r="F123" s="329"/>
      <c r="G123" s="308"/>
      <c r="H123" s="335"/>
      <c r="I123" s="213" t="s">
        <v>23</v>
      </c>
      <c r="J123" s="213" t="s">
        <v>17</v>
      </c>
      <c r="K123" s="213" t="s">
        <v>124</v>
      </c>
      <c r="L123" s="233" t="s">
        <v>84</v>
      </c>
      <c r="M123" s="234"/>
      <c r="N123" s="234"/>
      <c r="O123" s="234"/>
      <c r="P123" s="234"/>
      <c r="Q123" s="234">
        <v>2380.6</v>
      </c>
      <c r="R123" s="234">
        <v>177</v>
      </c>
      <c r="S123" s="435">
        <v>163.4</v>
      </c>
      <c r="T123" s="234">
        <v>163.4</v>
      </c>
      <c r="U123" s="234">
        <v>163.4</v>
      </c>
      <c r="V123" s="158">
        <f t="shared" si="22"/>
        <v>163.4</v>
      </c>
      <c r="W123" s="158">
        <f t="shared" si="26"/>
        <v>163.4</v>
      </c>
    </row>
    <row r="124" spans="1:23" ht="22.5" customHeight="1">
      <c r="A124" s="213"/>
      <c r="B124" s="213"/>
      <c r="C124" s="213"/>
      <c r="D124" s="213"/>
      <c r="E124" s="303"/>
      <c r="F124" s="350"/>
      <c r="G124" s="350"/>
      <c r="H124" s="350"/>
      <c r="I124" s="213" t="s">
        <v>19</v>
      </c>
      <c r="J124" s="213" t="s">
        <v>27</v>
      </c>
      <c r="K124" s="213" t="s">
        <v>124</v>
      </c>
      <c r="L124" s="233" t="s">
        <v>84</v>
      </c>
      <c r="M124" s="234"/>
      <c r="N124" s="234"/>
      <c r="O124" s="234"/>
      <c r="P124" s="234">
        <v>837.4</v>
      </c>
      <c r="Q124" s="234">
        <v>820</v>
      </c>
      <c r="R124" s="234"/>
      <c r="S124" s="435"/>
      <c r="T124" s="234"/>
      <c r="U124" s="234"/>
      <c r="V124" s="158">
        <f t="shared" si="22"/>
        <v>0</v>
      </c>
      <c r="W124" s="158">
        <f t="shared" si="26"/>
        <v>0</v>
      </c>
    </row>
    <row r="125" spans="1:23" ht="27.75" customHeight="1">
      <c r="A125" s="334" t="s">
        <v>25</v>
      </c>
      <c r="B125" s="334" t="s">
        <v>7</v>
      </c>
      <c r="C125" s="334" t="s">
        <v>23</v>
      </c>
      <c r="D125" s="334"/>
      <c r="E125" s="334"/>
      <c r="F125" s="328" t="s">
        <v>44</v>
      </c>
      <c r="G125" s="307" t="s">
        <v>8</v>
      </c>
      <c r="H125" s="334" t="s">
        <v>86</v>
      </c>
      <c r="I125" s="213" t="s">
        <v>23</v>
      </c>
      <c r="J125" s="213" t="s">
        <v>18</v>
      </c>
      <c r="K125" s="213" t="s">
        <v>125</v>
      </c>
      <c r="L125" s="233" t="s">
        <v>84</v>
      </c>
      <c r="M125" s="234">
        <v>1864.9</v>
      </c>
      <c r="N125" s="234">
        <v>4112</v>
      </c>
      <c r="O125" s="234">
        <v>2039.4</v>
      </c>
      <c r="P125" s="234">
        <v>2100</v>
      </c>
      <c r="Q125" s="234">
        <v>3700</v>
      </c>
      <c r="R125" s="234">
        <v>3500</v>
      </c>
      <c r="S125" s="435">
        <v>4500</v>
      </c>
      <c r="T125" s="234">
        <v>4000</v>
      </c>
      <c r="U125" s="234">
        <v>4000</v>
      </c>
      <c r="V125" s="158">
        <f t="shared" si="22"/>
        <v>4000</v>
      </c>
      <c r="W125" s="158">
        <f t="shared" si="26"/>
        <v>4000</v>
      </c>
    </row>
    <row r="126" spans="1:23" ht="27.75" customHeight="1">
      <c r="A126" s="336"/>
      <c r="B126" s="336"/>
      <c r="C126" s="336"/>
      <c r="D126" s="336"/>
      <c r="E126" s="336"/>
      <c r="F126" s="330"/>
      <c r="G126" s="309"/>
      <c r="H126" s="336"/>
      <c r="I126" s="222" t="s">
        <v>23</v>
      </c>
      <c r="J126" s="222" t="s">
        <v>17</v>
      </c>
      <c r="K126" s="213" t="s">
        <v>125</v>
      </c>
      <c r="L126" s="233" t="s">
        <v>84</v>
      </c>
      <c r="M126" s="234"/>
      <c r="N126" s="234"/>
      <c r="O126" s="234"/>
      <c r="P126" s="234"/>
      <c r="Q126" s="234">
        <v>61.338000000000001</v>
      </c>
      <c r="R126" s="234">
        <v>0</v>
      </c>
      <c r="S126" s="435">
        <v>0</v>
      </c>
      <c r="T126" s="234">
        <v>0</v>
      </c>
      <c r="U126" s="234">
        <v>0</v>
      </c>
      <c r="V126" s="158">
        <f t="shared" si="22"/>
        <v>0</v>
      </c>
      <c r="W126" s="158">
        <f t="shared" si="26"/>
        <v>0</v>
      </c>
    </row>
    <row r="127" spans="1:23" ht="25.5" customHeight="1">
      <c r="A127" s="334" t="s">
        <v>25</v>
      </c>
      <c r="B127" s="334" t="s">
        <v>7</v>
      </c>
      <c r="C127" s="334" t="s">
        <v>24</v>
      </c>
      <c r="D127" s="334"/>
      <c r="E127" s="334"/>
      <c r="F127" s="325" t="s">
        <v>52</v>
      </c>
      <c r="G127" s="304" t="s">
        <v>8</v>
      </c>
      <c r="H127" s="334">
        <v>935</v>
      </c>
      <c r="I127" s="334" t="s">
        <v>23</v>
      </c>
      <c r="J127" s="334" t="s">
        <v>18</v>
      </c>
      <c r="K127" s="213" t="s">
        <v>126</v>
      </c>
      <c r="L127" s="315" t="s">
        <v>84</v>
      </c>
      <c r="M127" s="234">
        <f>3000.351+322.05</f>
        <v>3322.4010000000003</v>
      </c>
      <c r="N127" s="234">
        <v>5128.5</v>
      </c>
      <c r="O127" s="234">
        <v>1287.8</v>
      </c>
      <c r="P127" s="234">
        <v>0</v>
      </c>
      <c r="Q127" s="234">
        <v>0</v>
      </c>
      <c r="R127" s="234">
        <v>0</v>
      </c>
      <c r="S127" s="442">
        <v>0</v>
      </c>
      <c r="T127" s="170">
        <v>0</v>
      </c>
      <c r="U127" s="170">
        <v>0</v>
      </c>
      <c r="V127" s="158">
        <f t="shared" si="22"/>
        <v>0</v>
      </c>
      <c r="W127" s="158">
        <f t="shared" si="26"/>
        <v>0</v>
      </c>
    </row>
    <row r="128" spans="1:23" ht="25.5" customHeight="1">
      <c r="A128" s="335"/>
      <c r="B128" s="335"/>
      <c r="C128" s="335"/>
      <c r="D128" s="335"/>
      <c r="E128" s="335"/>
      <c r="F128" s="326"/>
      <c r="G128" s="305"/>
      <c r="H128" s="335"/>
      <c r="I128" s="335"/>
      <c r="J128" s="335"/>
      <c r="K128" s="213" t="s">
        <v>188</v>
      </c>
      <c r="L128" s="340"/>
      <c r="M128" s="234">
        <v>0</v>
      </c>
      <c r="N128" s="234">
        <v>1748.5</v>
      </c>
      <c r="O128" s="234">
        <v>0</v>
      </c>
      <c r="P128" s="234">
        <v>0</v>
      </c>
      <c r="Q128" s="234">
        <v>0</v>
      </c>
      <c r="R128" s="234">
        <v>0</v>
      </c>
      <c r="S128" s="442">
        <v>0</v>
      </c>
      <c r="T128" s="170">
        <v>0</v>
      </c>
      <c r="U128" s="170">
        <v>0</v>
      </c>
      <c r="V128" s="158">
        <f t="shared" si="22"/>
        <v>0</v>
      </c>
      <c r="W128" s="158">
        <f t="shared" si="26"/>
        <v>0</v>
      </c>
    </row>
    <row r="129" spans="1:23" ht="25.5" customHeight="1">
      <c r="A129" s="335"/>
      <c r="B129" s="335"/>
      <c r="C129" s="335"/>
      <c r="D129" s="335"/>
      <c r="E129" s="335"/>
      <c r="F129" s="326"/>
      <c r="G129" s="305"/>
      <c r="H129" s="335"/>
      <c r="I129" s="335"/>
      <c r="J129" s="335"/>
      <c r="K129" s="213" t="s">
        <v>196</v>
      </c>
      <c r="L129" s="340"/>
      <c r="M129" s="234">
        <v>0</v>
      </c>
      <c r="N129" s="234">
        <v>0</v>
      </c>
      <c r="O129" s="234">
        <v>1494.3</v>
      </c>
      <c r="P129" s="234">
        <v>0</v>
      </c>
      <c r="Q129" s="234">
        <v>0</v>
      </c>
      <c r="R129" s="234">
        <v>1685.8</v>
      </c>
      <c r="S129" s="442">
        <v>0</v>
      </c>
      <c r="T129" s="170">
        <v>1500</v>
      </c>
      <c r="U129" s="170">
        <v>1500</v>
      </c>
      <c r="V129" s="158">
        <f t="shared" si="22"/>
        <v>1500</v>
      </c>
      <c r="W129" s="158">
        <f t="shared" si="26"/>
        <v>1500</v>
      </c>
    </row>
    <row r="130" spans="1:23" ht="25.5" customHeight="1">
      <c r="A130" s="335"/>
      <c r="B130" s="335"/>
      <c r="C130" s="335"/>
      <c r="D130" s="335"/>
      <c r="E130" s="335"/>
      <c r="F130" s="326"/>
      <c r="G130" s="305"/>
      <c r="H130" s="335"/>
      <c r="I130" s="335"/>
      <c r="J130" s="335"/>
      <c r="K130" s="217" t="s">
        <v>181</v>
      </c>
      <c r="L130" s="340"/>
      <c r="M130" s="234">
        <v>0</v>
      </c>
      <c r="N130" s="234">
        <v>988.3</v>
      </c>
      <c r="O130" s="234"/>
      <c r="P130" s="234">
        <v>0</v>
      </c>
      <c r="Q130" s="234">
        <v>0</v>
      </c>
      <c r="R130" s="234">
        <v>0</v>
      </c>
      <c r="S130" s="442">
        <v>0</v>
      </c>
      <c r="T130" s="170">
        <v>0</v>
      </c>
      <c r="U130" s="170">
        <v>0</v>
      </c>
      <c r="V130" s="158">
        <f t="shared" si="22"/>
        <v>0</v>
      </c>
      <c r="W130" s="158">
        <f t="shared" si="26"/>
        <v>0</v>
      </c>
    </row>
    <row r="131" spans="1:23" ht="25.5" customHeight="1">
      <c r="A131" s="335"/>
      <c r="B131" s="335"/>
      <c r="C131" s="335"/>
      <c r="D131" s="335"/>
      <c r="E131" s="335"/>
      <c r="F131" s="326"/>
      <c r="G131" s="305"/>
      <c r="H131" s="335"/>
      <c r="I131" s="335"/>
      <c r="J131" s="335"/>
      <c r="K131" s="217" t="s">
        <v>165</v>
      </c>
      <c r="L131" s="340"/>
      <c r="M131" s="234">
        <v>55.8</v>
      </c>
      <c r="N131" s="234">
        <v>38.200000000000003</v>
      </c>
      <c r="O131" s="234">
        <v>111.6</v>
      </c>
      <c r="P131" s="234">
        <v>0</v>
      </c>
      <c r="Q131" s="234">
        <v>0</v>
      </c>
      <c r="R131" s="234">
        <v>0</v>
      </c>
      <c r="S131" s="442">
        <v>0</v>
      </c>
      <c r="T131" s="170">
        <v>0</v>
      </c>
      <c r="U131" s="170">
        <v>0</v>
      </c>
      <c r="V131" s="158">
        <f t="shared" si="22"/>
        <v>0</v>
      </c>
      <c r="W131" s="158">
        <f t="shared" si="26"/>
        <v>0</v>
      </c>
    </row>
    <row r="132" spans="1:23" ht="25.5" customHeight="1">
      <c r="A132" s="335"/>
      <c r="B132" s="335"/>
      <c r="C132" s="335"/>
      <c r="D132" s="335"/>
      <c r="E132" s="335"/>
      <c r="F132" s="326"/>
      <c r="G132" s="305"/>
      <c r="H132" s="335"/>
      <c r="I132" s="335"/>
      <c r="J132" s="335"/>
      <c r="K132" s="217" t="s">
        <v>414</v>
      </c>
      <c r="L132" s="340"/>
      <c r="M132" s="234">
        <v>238.5</v>
      </c>
      <c r="N132" s="234">
        <v>1046.5999999999999</v>
      </c>
      <c r="O132" s="234">
        <v>869</v>
      </c>
      <c r="P132" s="234">
        <v>0</v>
      </c>
      <c r="Q132" s="234">
        <v>0</v>
      </c>
      <c r="R132" s="234">
        <v>0</v>
      </c>
      <c r="S132" s="442">
        <v>0</v>
      </c>
      <c r="T132" s="170">
        <v>0</v>
      </c>
      <c r="U132" s="170">
        <v>0</v>
      </c>
      <c r="V132" s="158">
        <f t="shared" si="22"/>
        <v>0</v>
      </c>
      <c r="W132" s="158">
        <f t="shared" si="26"/>
        <v>0</v>
      </c>
    </row>
    <row r="133" spans="1:23" ht="25.5" customHeight="1">
      <c r="A133" s="335"/>
      <c r="B133" s="335"/>
      <c r="C133" s="335"/>
      <c r="D133" s="335"/>
      <c r="E133" s="335"/>
      <c r="F133" s="326"/>
      <c r="G133" s="305"/>
      <c r="H133" s="335"/>
      <c r="I133" s="335"/>
      <c r="J133" s="335"/>
      <c r="K133" s="217" t="s">
        <v>127</v>
      </c>
      <c r="L133" s="340"/>
      <c r="M133" s="234">
        <v>926.4</v>
      </c>
      <c r="N133" s="234">
        <v>6425.6</v>
      </c>
      <c r="O133" s="234">
        <v>5996.1</v>
      </c>
      <c r="P133" s="234">
        <v>0</v>
      </c>
      <c r="Q133" s="234">
        <v>0</v>
      </c>
      <c r="R133" s="234">
        <v>0</v>
      </c>
      <c r="S133" s="442">
        <v>0</v>
      </c>
      <c r="T133" s="170">
        <v>0</v>
      </c>
      <c r="U133" s="170">
        <v>0</v>
      </c>
      <c r="V133" s="158">
        <f t="shared" si="22"/>
        <v>0</v>
      </c>
      <c r="W133" s="158">
        <f t="shared" si="26"/>
        <v>0</v>
      </c>
    </row>
    <row r="134" spans="1:23" ht="25.5" customHeight="1">
      <c r="A134" s="335"/>
      <c r="B134" s="335"/>
      <c r="C134" s="335"/>
      <c r="D134" s="335"/>
      <c r="E134" s="335"/>
      <c r="F134" s="326"/>
      <c r="G134" s="305"/>
      <c r="H134" s="335"/>
      <c r="I134" s="335"/>
      <c r="J134" s="335"/>
      <c r="K134" s="217" t="s">
        <v>128</v>
      </c>
      <c r="L134" s="340"/>
      <c r="M134" s="234">
        <v>234.2</v>
      </c>
      <c r="N134" s="234">
        <v>1958.6</v>
      </c>
      <c r="O134" s="234">
        <v>1838.4</v>
      </c>
      <c r="P134" s="234">
        <v>0</v>
      </c>
      <c r="Q134" s="234">
        <v>0</v>
      </c>
      <c r="R134" s="234">
        <v>0</v>
      </c>
      <c r="S134" s="442">
        <v>0</v>
      </c>
      <c r="T134" s="170">
        <v>0</v>
      </c>
      <c r="U134" s="170">
        <v>0</v>
      </c>
      <c r="V134" s="158">
        <f t="shared" si="22"/>
        <v>0</v>
      </c>
      <c r="W134" s="158">
        <f t="shared" si="26"/>
        <v>0</v>
      </c>
    </row>
    <row r="135" spans="1:23" ht="18" customHeight="1">
      <c r="A135" s="335"/>
      <c r="B135" s="335"/>
      <c r="C135" s="335"/>
      <c r="D135" s="335"/>
      <c r="E135" s="335"/>
      <c r="F135" s="326"/>
      <c r="G135" s="305"/>
      <c r="H135" s="335"/>
      <c r="I135" s="335"/>
      <c r="J135" s="335"/>
      <c r="K135" s="213" t="s">
        <v>204</v>
      </c>
      <c r="L135" s="340"/>
      <c r="M135" s="234">
        <v>0</v>
      </c>
      <c r="N135" s="234">
        <v>0</v>
      </c>
      <c r="O135" s="234">
        <v>750</v>
      </c>
      <c r="P135" s="234">
        <v>0</v>
      </c>
      <c r="Q135" s="234">
        <v>0</v>
      </c>
      <c r="R135" s="234">
        <v>0</v>
      </c>
      <c r="S135" s="442">
        <v>0</v>
      </c>
      <c r="T135" s="170">
        <v>0</v>
      </c>
      <c r="U135" s="170">
        <v>0</v>
      </c>
      <c r="V135" s="158">
        <f t="shared" si="22"/>
        <v>0</v>
      </c>
      <c r="W135" s="158">
        <f t="shared" si="26"/>
        <v>0</v>
      </c>
    </row>
    <row r="136" spans="1:23" ht="20.25" customHeight="1">
      <c r="A136" s="332" t="s">
        <v>25</v>
      </c>
      <c r="B136" s="332" t="s">
        <v>7</v>
      </c>
      <c r="C136" s="332" t="s">
        <v>27</v>
      </c>
      <c r="D136" s="332"/>
      <c r="E136" s="332"/>
      <c r="F136" s="333" t="s">
        <v>38</v>
      </c>
      <c r="G136" s="293" t="s">
        <v>8</v>
      </c>
      <c r="H136" s="332">
        <v>935</v>
      </c>
      <c r="I136" s="332" t="s">
        <v>23</v>
      </c>
      <c r="J136" s="332" t="s">
        <v>18</v>
      </c>
      <c r="K136" s="213" t="s">
        <v>129</v>
      </c>
      <c r="L136" s="233" t="s">
        <v>84</v>
      </c>
      <c r="M136" s="234">
        <v>1350</v>
      </c>
      <c r="N136" s="234">
        <v>1496.9</v>
      </c>
      <c r="O136" s="234">
        <v>1350</v>
      </c>
      <c r="P136" s="234">
        <v>1175.5</v>
      </c>
      <c r="Q136" s="234">
        <v>0</v>
      </c>
      <c r="R136" s="234">
        <v>0</v>
      </c>
      <c r="S136" s="435">
        <v>239.6</v>
      </c>
      <c r="T136" s="234">
        <v>739.6</v>
      </c>
      <c r="U136" s="234">
        <v>739.6</v>
      </c>
      <c r="V136" s="158">
        <f t="shared" si="22"/>
        <v>739.6</v>
      </c>
      <c r="W136" s="158">
        <f t="shared" si="26"/>
        <v>739.6</v>
      </c>
    </row>
    <row r="137" spans="1:23" ht="18.75" customHeight="1">
      <c r="A137" s="332"/>
      <c r="B137" s="332"/>
      <c r="C137" s="332"/>
      <c r="D137" s="332"/>
      <c r="E137" s="332"/>
      <c r="F137" s="333"/>
      <c r="G137" s="293"/>
      <c r="H137" s="332"/>
      <c r="I137" s="332"/>
      <c r="J137" s="332"/>
      <c r="K137" s="213" t="s">
        <v>189</v>
      </c>
      <c r="L137" s="233" t="s">
        <v>84</v>
      </c>
      <c r="M137" s="234"/>
      <c r="N137" s="234">
        <v>200</v>
      </c>
      <c r="O137" s="234">
        <v>200</v>
      </c>
      <c r="P137" s="234"/>
      <c r="Q137" s="234"/>
      <c r="R137" s="234">
        <f t="shared" ref="R137:U146" si="29">Q137</f>
        <v>0</v>
      </c>
      <c r="S137" s="435">
        <f t="shared" si="29"/>
        <v>0</v>
      </c>
      <c r="T137" s="234">
        <f t="shared" si="29"/>
        <v>0</v>
      </c>
      <c r="U137" s="234">
        <f t="shared" si="29"/>
        <v>0</v>
      </c>
      <c r="V137" s="158">
        <f t="shared" si="22"/>
        <v>0</v>
      </c>
      <c r="W137" s="158">
        <f t="shared" si="26"/>
        <v>0</v>
      </c>
    </row>
    <row r="138" spans="1:23" ht="20.25" customHeight="1">
      <c r="A138" s="332"/>
      <c r="B138" s="332"/>
      <c r="C138" s="332"/>
      <c r="D138" s="332"/>
      <c r="E138" s="332"/>
      <c r="F138" s="333"/>
      <c r="G138" s="293"/>
      <c r="H138" s="332"/>
      <c r="I138" s="332"/>
      <c r="J138" s="332"/>
      <c r="K138" s="213" t="s">
        <v>190</v>
      </c>
      <c r="L138" s="233" t="s">
        <v>84</v>
      </c>
      <c r="M138" s="234"/>
      <c r="N138" s="234">
        <v>70</v>
      </c>
      <c r="O138" s="234">
        <v>70</v>
      </c>
      <c r="P138" s="234"/>
      <c r="Q138" s="234"/>
      <c r="R138" s="234">
        <f t="shared" si="29"/>
        <v>0</v>
      </c>
      <c r="S138" s="435">
        <f t="shared" si="29"/>
        <v>0</v>
      </c>
      <c r="T138" s="234">
        <f t="shared" si="29"/>
        <v>0</v>
      </c>
      <c r="U138" s="234">
        <f t="shared" si="29"/>
        <v>0</v>
      </c>
      <c r="V138" s="158">
        <f t="shared" si="22"/>
        <v>0</v>
      </c>
      <c r="W138" s="158">
        <f t="shared" si="26"/>
        <v>0</v>
      </c>
    </row>
    <row r="139" spans="1:23" ht="34.5" customHeight="1">
      <c r="A139" s="298" t="s">
        <v>25</v>
      </c>
      <c r="B139" s="298">
        <v>4</v>
      </c>
      <c r="C139" s="298" t="s">
        <v>2</v>
      </c>
      <c r="D139" s="301"/>
      <c r="E139" s="301"/>
      <c r="F139" s="325" t="s">
        <v>39</v>
      </c>
      <c r="G139" s="325" t="s">
        <v>8</v>
      </c>
      <c r="H139" s="298">
        <v>935</v>
      </c>
      <c r="I139" s="219" t="s">
        <v>23</v>
      </c>
      <c r="J139" s="219" t="s">
        <v>18</v>
      </c>
      <c r="K139" s="213" t="s">
        <v>130</v>
      </c>
      <c r="L139" s="233" t="s">
        <v>84</v>
      </c>
      <c r="M139" s="234">
        <v>100</v>
      </c>
      <c r="N139" s="234">
        <v>522.70000000000005</v>
      </c>
      <c r="O139" s="234">
        <v>642</v>
      </c>
      <c r="P139" s="234">
        <v>0</v>
      </c>
      <c r="Q139" s="234">
        <v>0</v>
      </c>
      <c r="R139" s="234">
        <f t="shared" si="29"/>
        <v>0</v>
      </c>
      <c r="S139" s="435">
        <f t="shared" si="29"/>
        <v>0</v>
      </c>
      <c r="T139" s="234">
        <f t="shared" si="29"/>
        <v>0</v>
      </c>
      <c r="U139" s="234">
        <f t="shared" si="29"/>
        <v>0</v>
      </c>
      <c r="V139" s="158">
        <f t="shared" si="22"/>
        <v>0</v>
      </c>
      <c r="W139" s="158">
        <f t="shared" si="26"/>
        <v>0</v>
      </c>
    </row>
    <row r="140" spans="1:23" ht="20.25" customHeight="1">
      <c r="A140" s="337"/>
      <c r="B140" s="337"/>
      <c r="C140" s="337"/>
      <c r="D140" s="337"/>
      <c r="E140" s="337"/>
      <c r="F140" s="331"/>
      <c r="G140" s="331"/>
      <c r="H140" s="331"/>
      <c r="I140" s="89" t="s">
        <v>24</v>
      </c>
      <c r="J140" s="89" t="s">
        <v>23</v>
      </c>
      <c r="K140" s="213" t="s">
        <v>130</v>
      </c>
      <c r="L140" s="233" t="s">
        <v>84</v>
      </c>
      <c r="M140" s="234"/>
      <c r="N140" s="234">
        <v>200</v>
      </c>
      <c r="O140" s="234">
        <v>200</v>
      </c>
      <c r="P140" s="234">
        <v>806</v>
      </c>
      <c r="Q140" s="234">
        <v>295</v>
      </c>
      <c r="R140" s="234">
        <v>458.8</v>
      </c>
      <c r="S140" s="435">
        <v>500</v>
      </c>
      <c r="T140" s="234">
        <v>1000</v>
      </c>
      <c r="U140" s="234">
        <f t="shared" si="29"/>
        <v>1000</v>
      </c>
      <c r="V140" s="158">
        <f t="shared" si="22"/>
        <v>1000</v>
      </c>
      <c r="W140" s="158">
        <f t="shared" si="26"/>
        <v>1000</v>
      </c>
    </row>
    <row r="141" spans="1:23" ht="20.25" customHeight="1">
      <c r="A141" s="334" t="s">
        <v>25</v>
      </c>
      <c r="B141" s="334" t="s">
        <v>7</v>
      </c>
      <c r="C141" s="334" t="s">
        <v>3</v>
      </c>
      <c r="D141" s="348"/>
      <c r="E141" s="348"/>
      <c r="F141" s="328" t="s">
        <v>45</v>
      </c>
      <c r="G141" s="304" t="s">
        <v>8</v>
      </c>
      <c r="H141" s="334">
        <v>935</v>
      </c>
      <c r="I141" s="199" t="s">
        <v>23</v>
      </c>
      <c r="J141" s="199" t="s">
        <v>18</v>
      </c>
      <c r="K141" s="213" t="s">
        <v>490</v>
      </c>
      <c r="L141" s="233" t="s">
        <v>84</v>
      </c>
      <c r="M141" s="234"/>
      <c r="N141" s="234"/>
      <c r="O141" s="234"/>
      <c r="P141" s="234"/>
      <c r="Q141" s="234"/>
      <c r="R141" s="234">
        <v>1183.34548</v>
      </c>
      <c r="S141" s="435"/>
      <c r="T141" s="234"/>
      <c r="U141" s="234"/>
      <c r="V141" s="158">
        <f t="shared" si="22"/>
        <v>0</v>
      </c>
      <c r="W141" s="158">
        <f t="shared" si="26"/>
        <v>0</v>
      </c>
    </row>
    <row r="142" spans="1:23" ht="25.5" customHeight="1">
      <c r="A142" s="335"/>
      <c r="B142" s="335"/>
      <c r="C142" s="335"/>
      <c r="D142" s="349"/>
      <c r="E142" s="349"/>
      <c r="F142" s="329"/>
      <c r="G142" s="305"/>
      <c r="H142" s="335"/>
      <c r="I142" s="298" t="s">
        <v>24</v>
      </c>
      <c r="J142" s="298" t="s">
        <v>23</v>
      </c>
      <c r="K142" s="213" t="s">
        <v>490</v>
      </c>
      <c r="L142" s="233" t="s">
        <v>84</v>
      </c>
      <c r="M142" s="234">
        <v>0</v>
      </c>
      <c r="N142" s="234">
        <v>0</v>
      </c>
      <c r="O142" s="234">
        <v>0</v>
      </c>
      <c r="P142" s="234">
        <v>41.8</v>
      </c>
      <c r="Q142" s="234">
        <v>1061.4000000000001</v>
      </c>
      <c r="R142" s="234">
        <v>2743.8150000000001</v>
      </c>
      <c r="S142" s="435">
        <v>1894</v>
      </c>
      <c r="T142" s="234">
        <v>2500</v>
      </c>
      <c r="U142" s="234">
        <f t="shared" si="29"/>
        <v>2500</v>
      </c>
      <c r="V142" s="158">
        <f t="shared" si="22"/>
        <v>2500</v>
      </c>
      <c r="W142" s="158">
        <f t="shared" si="26"/>
        <v>2500</v>
      </c>
    </row>
    <row r="143" spans="1:23" ht="25.5" customHeight="1">
      <c r="A143" s="336"/>
      <c r="B143" s="336"/>
      <c r="C143" s="336"/>
      <c r="D143" s="337"/>
      <c r="E143" s="337"/>
      <c r="F143" s="330"/>
      <c r="G143" s="306"/>
      <c r="H143" s="336"/>
      <c r="I143" s="300"/>
      <c r="J143" s="300"/>
      <c r="K143" s="213" t="s">
        <v>532</v>
      </c>
      <c r="L143" s="233" t="s">
        <v>84</v>
      </c>
      <c r="M143" s="234"/>
      <c r="N143" s="234"/>
      <c r="O143" s="234"/>
      <c r="P143" s="234"/>
      <c r="Q143" s="234">
        <v>1732</v>
      </c>
      <c r="R143" s="234">
        <v>0</v>
      </c>
      <c r="S143" s="435">
        <f t="shared" si="29"/>
        <v>0</v>
      </c>
      <c r="T143" s="234">
        <f t="shared" si="29"/>
        <v>0</v>
      </c>
      <c r="U143" s="234">
        <f t="shared" si="29"/>
        <v>0</v>
      </c>
      <c r="V143" s="158">
        <f t="shared" si="22"/>
        <v>0</v>
      </c>
      <c r="W143" s="158">
        <f t="shared" si="26"/>
        <v>0</v>
      </c>
    </row>
    <row r="144" spans="1:23" ht="23.25" customHeight="1">
      <c r="A144" s="290" t="s">
        <v>25</v>
      </c>
      <c r="B144" s="290">
        <v>4</v>
      </c>
      <c r="C144" s="290" t="s">
        <v>4</v>
      </c>
      <c r="D144" s="290"/>
      <c r="E144" s="290"/>
      <c r="F144" s="333" t="s">
        <v>49</v>
      </c>
      <c r="G144" s="293" t="s">
        <v>8</v>
      </c>
      <c r="H144" s="290" t="s">
        <v>86</v>
      </c>
      <c r="I144" s="290" t="s">
        <v>23</v>
      </c>
      <c r="J144" s="290" t="s">
        <v>18</v>
      </c>
      <c r="K144" s="219" t="s">
        <v>131</v>
      </c>
      <c r="L144" s="233" t="s">
        <v>84</v>
      </c>
      <c r="M144" s="234">
        <v>0</v>
      </c>
      <c r="N144" s="234">
        <v>445.7</v>
      </c>
      <c r="O144" s="234">
        <v>2213.1</v>
      </c>
      <c r="P144" s="234">
        <v>1660.69</v>
      </c>
      <c r="Q144" s="234">
        <v>1660.8</v>
      </c>
      <c r="R144" s="234">
        <v>2038.9</v>
      </c>
      <c r="S144" s="435">
        <v>2215.2413000000001</v>
      </c>
      <c r="T144" s="234">
        <v>2215.2413000000001</v>
      </c>
      <c r="U144" s="234">
        <v>2215.2413000000001</v>
      </c>
      <c r="V144" s="158">
        <v>0</v>
      </c>
      <c r="W144" s="158">
        <f t="shared" si="26"/>
        <v>0</v>
      </c>
    </row>
    <row r="145" spans="1:23" ht="23.25" customHeight="1">
      <c r="A145" s="290"/>
      <c r="B145" s="290"/>
      <c r="C145" s="290"/>
      <c r="D145" s="290"/>
      <c r="E145" s="290"/>
      <c r="F145" s="333"/>
      <c r="G145" s="293"/>
      <c r="H145" s="290"/>
      <c r="I145" s="290"/>
      <c r="J145" s="290"/>
      <c r="K145" s="219" t="s">
        <v>197</v>
      </c>
      <c r="L145" s="233" t="s">
        <v>114</v>
      </c>
      <c r="M145" s="234"/>
      <c r="N145" s="234"/>
      <c r="O145" s="234">
        <v>0</v>
      </c>
      <c r="P145" s="234">
        <v>0</v>
      </c>
      <c r="Q145" s="234">
        <v>0</v>
      </c>
      <c r="R145" s="234">
        <f t="shared" si="29"/>
        <v>0</v>
      </c>
      <c r="S145" s="435">
        <f t="shared" si="29"/>
        <v>0</v>
      </c>
      <c r="T145" s="234">
        <f t="shared" si="29"/>
        <v>0</v>
      </c>
      <c r="U145" s="234">
        <f t="shared" si="29"/>
        <v>0</v>
      </c>
      <c r="V145" s="158">
        <f t="shared" si="22"/>
        <v>0</v>
      </c>
      <c r="W145" s="158">
        <f t="shared" si="26"/>
        <v>0</v>
      </c>
    </row>
    <row r="146" spans="1:23" ht="18" customHeight="1">
      <c r="A146" s="295"/>
      <c r="B146" s="295"/>
      <c r="C146" s="295"/>
      <c r="D146" s="295"/>
      <c r="E146" s="295"/>
      <c r="F146" s="294"/>
      <c r="G146" s="294"/>
      <c r="H146" s="295"/>
      <c r="I146" s="295"/>
      <c r="J146" s="295"/>
      <c r="K146" s="219" t="s">
        <v>176</v>
      </c>
      <c r="L146" s="233" t="s">
        <v>84</v>
      </c>
      <c r="M146" s="234"/>
      <c r="N146" s="234">
        <v>50</v>
      </c>
      <c r="O146" s="234"/>
      <c r="P146" s="234"/>
      <c r="Q146" s="234"/>
      <c r="R146" s="234">
        <f t="shared" si="29"/>
        <v>0</v>
      </c>
      <c r="S146" s="435">
        <f t="shared" si="29"/>
        <v>0</v>
      </c>
      <c r="T146" s="234">
        <f t="shared" si="29"/>
        <v>0</v>
      </c>
      <c r="U146" s="234">
        <f t="shared" si="29"/>
        <v>0</v>
      </c>
      <c r="V146" s="158">
        <f t="shared" si="22"/>
        <v>0</v>
      </c>
      <c r="W146" s="158">
        <f t="shared" si="26"/>
        <v>0</v>
      </c>
    </row>
    <row r="147" spans="1:23" ht="30.75" customHeight="1">
      <c r="A147" s="219" t="s">
        <v>25</v>
      </c>
      <c r="B147" s="219" t="s">
        <v>7</v>
      </c>
      <c r="C147" s="219" t="s">
        <v>5</v>
      </c>
      <c r="D147" s="219"/>
      <c r="E147" s="219"/>
      <c r="F147" s="214" t="s">
        <v>50</v>
      </c>
      <c r="G147" s="215" t="s">
        <v>8</v>
      </c>
      <c r="H147" s="219">
        <v>935</v>
      </c>
      <c r="I147" s="219" t="s">
        <v>23</v>
      </c>
      <c r="J147" s="219" t="s">
        <v>18</v>
      </c>
      <c r="K147" s="219" t="s">
        <v>132</v>
      </c>
      <c r="L147" s="233" t="s">
        <v>84</v>
      </c>
      <c r="M147" s="234">
        <v>96.2</v>
      </c>
      <c r="N147" s="234">
        <v>98.8</v>
      </c>
      <c r="O147" s="234">
        <v>100</v>
      </c>
      <c r="P147" s="234">
        <v>120</v>
      </c>
      <c r="Q147" s="234">
        <v>148.19999999999999</v>
      </c>
      <c r="R147" s="234">
        <v>54</v>
      </c>
      <c r="S147" s="435">
        <v>100</v>
      </c>
      <c r="T147" s="234">
        <v>156</v>
      </c>
      <c r="U147" s="234">
        <v>156</v>
      </c>
      <c r="V147" s="158">
        <f t="shared" si="22"/>
        <v>156</v>
      </c>
      <c r="W147" s="158">
        <f t="shared" si="26"/>
        <v>156</v>
      </c>
    </row>
    <row r="148" spans="1:23" ht="25.5" customHeight="1">
      <c r="A148" s="329">
        <v>7</v>
      </c>
      <c r="B148" s="329">
        <v>4</v>
      </c>
      <c r="C148" s="329">
        <v>16</v>
      </c>
      <c r="D148" s="344"/>
      <c r="E148" s="344"/>
      <c r="F148" s="333" t="s">
        <v>541</v>
      </c>
      <c r="G148" s="333" t="s">
        <v>8</v>
      </c>
      <c r="H148" s="299">
        <v>935</v>
      </c>
      <c r="I148" s="299" t="s">
        <v>23</v>
      </c>
      <c r="J148" s="299" t="s">
        <v>18</v>
      </c>
      <c r="K148" s="213" t="s">
        <v>530</v>
      </c>
      <c r="L148" s="328">
        <v>244</v>
      </c>
      <c r="M148" s="234"/>
      <c r="N148" s="234"/>
      <c r="O148" s="234"/>
      <c r="P148" s="234"/>
      <c r="Q148" s="234">
        <v>210.6</v>
      </c>
      <c r="R148" s="234">
        <v>0</v>
      </c>
      <c r="S148" s="435">
        <v>4965</v>
      </c>
      <c r="T148" s="234">
        <v>0</v>
      </c>
      <c r="U148" s="234">
        <v>0</v>
      </c>
      <c r="V148" s="158">
        <f t="shared" ref="V148:V209" si="30">T148</f>
        <v>0</v>
      </c>
      <c r="W148" s="158">
        <f t="shared" si="26"/>
        <v>0</v>
      </c>
    </row>
    <row r="149" spans="1:23" ht="18" customHeight="1">
      <c r="A149" s="329"/>
      <c r="B149" s="329"/>
      <c r="C149" s="329"/>
      <c r="D149" s="344"/>
      <c r="E149" s="344"/>
      <c r="F149" s="333"/>
      <c r="G149" s="333"/>
      <c r="H149" s="299"/>
      <c r="I149" s="299"/>
      <c r="J149" s="299"/>
      <c r="K149" s="213" t="s">
        <v>487</v>
      </c>
      <c r="L149" s="329"/>
      <c r="M149" s="234"/>
      <c r="N149" s="234"/>
      <c r="O149" s="234"/>
      <c r="P149" s="234">
        <v>9899</v>
      </c>
      <c r="Q149" s="234">
        <v>9981.0400000000009</v>
      </c>
      <c r="R149" s="234">
        <v>7455</v>
      </c>
      <c r="S149" s="435">
        <v>3469</v>
      </c>
      <c r="T149" s="234">
        <v>0</v>
      </c>
      <c r="U149" s="234">
        <v>0</v>
      </c>
      <c r="V149" s="158">
        <f t="shared" si="30"/>
        <v>0</v>
      </c>
      <c r="W149" s="158">
        <f t="shared" si="26"/>
        <v>0</v>
      </c>
    </row>
    <row r="150" spans="1:23" ht="18" customHeight="1">
      <c r="A150" s="329"/>
      <c r="B150" s="329"/>
      <c r="C150" s="329"/>
      <c r="D150" s="344"/>
      <c r="E150" s="344"/>
      <c r="F150" s="333"/>
      <c r="G150" s="333"/>
      <c r="H150" s="299"/>
      <c r="I150" s="299"/>
      <c r="J150" s="299"/>
      <c r="K150" s="213" t="s">
        <v>488</v>
      </c>
      <c r="L150" s="329"/>
      <c r="M150" s="234"/>
      <c r="N150" s="234"/>
      <c r="O150" s="234"/>
      <c r="P150" s="234">
        <v>3396.9</v>
      </c>
      <c r="Q150" s="234">
        <v>3508.8</v>
      </c>
      <c r="R150" s="234">
        <v>2213.9</v>
      </c>
      <c r="S150" s="435">
        <v>0</v>
      </c>
      <c r="T150" s="234">
        <v>1080</v>
      </c>
      <c r="U150" s="234">
        <v>1080</v>
      </c>
      <c r="V150" s="158">
        <f t="shared" si="30"/>
        <v>1080</v>
      </c>
      <c r="W150" s="158">
        <f t="shared" si="26"/>
        <v>1080</v>
      </c>
    </row>
    <row r="151" spans="1:23" ht="18" customHeight="1">
      <c r="A151" s="329"/>
      <c r="B151" s="329"/>
      <c r="C151" s="329"/>
      <c r="D151" s="344"/>
      <c r="E151" s="344"/>
      <c r="F151" s="333"/>
      <c r="G151" s="333"/>
      <c r="H151" s="299"/>
      <c r="I151" s="299"/>
      <c r="J151" s="299"/>
      <c r="K151" s="213" t="s">
        <v>489</v>
      </c>
      <c r="L151" s="329"/>
      <c r="M151" s="234"/>
      <c r="N151" s="234"/>
      <c r="O151" s="234"/>
      <c r="P151" s="234">
        <v>90</v>
      </c>
      <c r="Q151" s="234">
        <v>869.1</v>
      </c>
      <c r="R151" s="234">
        <v>867</v>
      </c>
      <c r="S151" s="435">
        <v>0</v>
      </c>
      <c r="T151" s="234">
        <v>150</v>
      </c>
      <c r="U151" s="234">
        <v>150</v>
      </c>
      <c r="V151" s="158">
        <f t="shared" si="30"/>
        <v>150</v>
      </c>
      <c r="W151" s="158">
        <f t="shared" si="26"/>
        <v>150</v>
      </c>
    </row>
    <row r="152" spans="1:23" ht="21" customHeight="1">
      <c r="A152" s="329"/>
      <c r="B152" s="329"/>
      <c r="C152" s="329"/>
      <c r="D152" s="344"/>
      <c r="E152" s="344"/>
      <c r="F152" s="333"/>
      <c r="G152" s="333"/>
      <c r="H152" s="299"/>
      <c r="I152" s="299"/>
      <c r="J152" s="299"/>
      <c r="K152" s="213" t="s">
        <v>211</v>
      </c>
      <c r="L152" s="329"/>
      <c r="M152" s="234"/>
      <c r="N152" s="234"/>
      <c r="O152" s="234"/>
      <c r="P152" s="234">
        <v>1559</v>
      </c>
      <c r="Q152" s="234">
        <v>1678</v>
      </c>
      <c r="R152" s="234">
        <f>180+1052.3</f>
        <v>1232.3</v>
      </c>
      <c r="S152" s="435">
        <v>0</v>
      </c>
      <c r="T152" s="234">
        <v>540</v>
      </c>
      <c r="U152" s="234">
        <v>540</v>
      </c>
      <c r="V152" s="158">
        <f t="shared" si="30"/>
        <v>540</v>
      </c>
      <c r="W152" s="158">
        <f t="shared" si="26"/>
        <v>540</v>
      </c>
    </row>
    <row r="153" spans="1:23" ht="21" customHeight="1">
      <c r="A153" s="329"/>
      <c r="B153" s="329"/>
      <c r="C153" s="329"/>
      <c r="D153" s="344"/>
      <c r="E153" s="344"/>
      <c r="F153" s="333"/>
      <c r="G153" s="333"/>
      <c r="H153" s="299"/>
      <c r="I153" s="299"/>
      <c r="J153" s="299"/>
      <c r="K153" s="213" t="s">
        <v>531</v>
      </c>
      <c r="L153" s="329"/>
      <c r="M153" s="234"/>
      <c r="N153" s="234"/>
      <c r="O153" s="234"/>
      <c r="P153" s="234">
        <v>0</v>
      </c>
      <c r="Q153" s="234">
        <v>70.2</v>
      </c>
      <c r="R153" s="234">
        <v>0</v>
      </c>
      <c r="S153" s="435">
        <v>0</v>
      </c>
      <c r="T153" s="234">
        <v>0</v>
      </c>
      <c r="U153" s="234">
        <v>0</v>
      </c>
      <c r="V153" s="158">
        <f t="shared" si="30"/>
        <v>0</v>
      </c>
      <c r="W153" s="158">
        <f t="shared" si="26"/>
        <v>0</v>
      </c>
    </row>
    <row r="154" spans="1:23" ht="21" customHeight="1">
      <c r="A154" s="329"/>
      <c r="B154" s="329"/>
      <c r="C154" s="329"/>
      <c r="D154" s="344"/>
      <c r="E154" s="344"/>
      <c r="F154" s="333"/>
      <c r="G154" s="333"/>
      <c r="H154" s="299"/>
      <c r="I154" s="299"/>
      <c r="J154" s="299"/>
      <c r="K154" s="213" t="s">
        <v>531</v>
      </c>
      <c r="L154" s="328">
        <v>414</v>
      </c>
      <c r="M154" s="234"/>
      <c r="N154" s="234"/>
      <c r="O154" s="234"/>
      <c r="P154" s="234"/>
      <c r="Q154" s="234">
        <v>517.1</v>
      </c>
      <c r="R154" s="234">
        <v>0</v>
      </c>
      <c r="S154" s="435">
        <v>118.1</v>
      </c>
      <c r="T154" s="234">
        <v>0</v>
      </c>
      <c r="U154" s="234">
        <v>0</v>
      </c>
      <c r="V154" s="158">
        <f t="shared" si="30"/>
        <v>0</v>
      </c>
      <c r="W154" s="158">
        <f t="shared" si="26"/>
        <v>0</v>
      </c>
    </row>
    <row r="155" spans="1:23" ht="21" customHeight="1">
      <c r="A155" s="329"/>
      <c r="B155" s="329"/>
      <c r="C155" s="329"/>
      <c r="D155" s="344"/>
      <c r="E155" s="344"/>
      <c r="F155" s="333"/>
      <c r="G155" s="333"/>
      <c r="H155" s="299"/>
      <c r="I155" s="299"/>
      <c r="J155" s="299"/>
      <c r="K155" s="213" t="s">
        <v>530</v>
      </c>
      <c r="L155" s="330"/>
      <c r="M155" s="234"/>
      <c r="N155" s="234"/>
      <c r="O155" s="234"/>
      <c r="P155" s="234"/>
      <c r="Q155" s="234">
        <v>1551.4</v>
      </c>
      <c r="R155" s="234">
        <v>809.5</v>
      </c>
      <c r="S155" s="435">
        <v>15340.4</v>
      </c>
      <c r="T155" s="234">
        <v>0</v>
      </c>
      <c r="U155" s="234">
        <v>0</v>
      </c>
      <c r="V155" s="158">
        <f t="shared" si="30"/>
        <v>0</v>
      </c>
      <c r="W155" s="158">
        <f t="shared" si="26"/>
        <v>0</v>
      </c>
    </row>
    <row r="156" spans="1:23" ht="21" customHeight="1">
      <c r="A156" s="338" t="s">
        <v>25</v>
      </c>
      <c r="B156" s="338" t="s">
        <v>29</v>
      </c>
      <c r="C156" s="338"/>
      <c r="D156" s="338"/>
      <c r="E156" s="338"/>
      <c r="F156" s="345" t="s">
        <v>133</v>
      </c>
      <c r="G156" s="243" t="s">
        <v>80</v>
      </c>
      <c r="H156" s="251"/>
      <c r="I156" s="251"/>
      <c r="J156" s="251"/>
      <c r="K156" s="226"/>
      <c r="L156" s="160"/>
      <c r="M156" s="87">
        <f t="shared" ref="M156:R156" si="31">M157+M158</f>
        <v>204093.80999999997</v>
      </c>
      <c r="N156" s="87">
        <f t="shared" si="31"/>
        <v>209605.30000000002</v>
      </c>
      <c r="O156" s="171">
        <f t="shared" si="31"/>
        <v>290228.09999999998</v>
      </c>
      <c r="P156" s="87">
        <f t="shared" si="31"/>
        <v>343505.60000000003</v>
      </c>
      <c r="Q156" s="169">
        <f t="shared" si="31"/>
        <v>266874.2</v>
      </c>
      <c r="R156" s="169">
        <f t="shared" si="31"/>
        <v>638960.12682</v>
      </c>
      <c r="S156" s="443">
        <f>S157+S158</f>
        <v>474759.5</v>
      </c>
      <c r="T156" s="87">
        <f>T157+T158</f>
        <v>265005.2</v>
      </c>
      <c r="U156" s="87">
        <f>U157+U158</f>
        <v>329312.09999999998</v>
      </c>
      <c r="V156" s="171">
        <f>V157</f>
        <v>328075.09999999998</v>
      </c>
      <c r="W156" s="171">
        <f>W157</f>
        <v>328075.09999999998</v>
      </c>
    </row>
    <row r="157" spans="1:23" s="165" customFormat="1" ht="25.5" customHeight="1">
      <c r="A157" s="339"/>
      <c r="B157" s="339"/>
      <c r="C157" s="339"/>
      <c r="D157" s="339"/>
      <c r="E157" s="339"/>
      <c r="F157" s="346"/>
      <c r="G157" s="172" t="s">
        <v>8</v>
      </c>
      <c r="H157" s="162">
        <v>935</v>
      </c>
      <c r="I157" s="163"/>
      <c r="J157" s="163"/>
      <c r="K157" s="163"/>
      <c r="L157" s="173"/>
      <c r="M157" s="88">
        <f t="shared" ref="M157:P157" si="32">SUM(M162:M201)</f>
        <v>202709.49999999997</v>
      </c>
      <c r="N157" s="88">
        <f t="shared" si="32"/>
        <v>209605.30000000002</v>
      </c>
      <c r="O157" s="156">
        <f t="shared" si="32"/>
        <v>290228.09999999998</v>
      </c>
      <c r="P157" s="88">
        <f t="shared" si="32"/>
        <v>343505.60000000003</v>
      </c>
      <c r="Q157" s="88">
        <f>SUM(Q162:Q201)</f>
        <v>266874.2</v>
      </c>
      <c r="R157" s="88">
        <f>SUM(R162:R201)</f>
        <v>638960.12682</v>
      </c>
      <c r="S157" s="441">
        <f>SUM(S162:S201)</f>
        <v>474759.5</v>
      </c>
      <c r="T157" s="88">
        <f>SUM(T162:T201)</f>
        <v>265005.2</v>
      </c>
      <c r="U157" s="88">
        <f>SUM(U162:U201)</f>
        <v>329312.09999999998</v>
      </c>
      <c r="V157" s="171">
        <f>V166+V167+V173+V180+V183+V189+V193</f>
        <v>328075.09999999998</v>
      </c>
      <c r="W157" s="171">
        <f>W166+W167+W173+W180+W183+W189+W193</f>
        <v>328075.09999999998</v>
      </c>
    </row>
    <row r="158" spans="1:23" s="165" customFormat="1" ht="26.25" customHeight="1">
      <c r="A158" s="303"/>
      <c r="B158" s="303"/>
      <c r="C158" s="303"/>
      <c r="D158" s="303"/>
      <c r="E158" s="303"/>
      <c r="F158" s="347"/>
      <c r="G158" s="172" t="s">
        <v>82</v>
      </c>
      <c r="H158" s="167">
        <v>940</v>
      </c>
      <c r="I158" s="174"/>
      <c r="J158" s="174"/>
      <c r="K158" s="163"/>
      <c r="L158" s="175"/>
      <c r="M158" s="88">
        <f>M161+M159+M160</f>
        <v>1384.3100000000002</v>
      </c>
      <c r="N158" s="88">
        <f>N161+N159+N160</f>
        <v>0</v>
      </c>
      <c r="O158" s="88">
        <f>O161</f>
        <v>0</v>
      </c>
      <c r="P158" s="88">
        <f>P161</f>
        <v>0</v>
      </c>
      <c r="Q158" s="176">
        <f>Q161</f>
        <v>0</v>
      </c>
      <c r="R158" s="176">
        <f t="shared" ref="R158:V158" si="33">R161</f>
        <v>0</v>
      </c>
      <c r="S158" s="444">
        <f t="shared" si="33"/>
        <v>0</v>
      </c>
      <c r="T158" s="176">
        <f t="shared" si="33"/>
        <v>0</v>
      </c>
      <c r="U158" s="176">
        <f t="shared" si="33"/>
        <v>0</v>
      </c>
      <c r="V158" s="176">
        <f t="shared" si="33"/>
        <v>0</v>
      </c>
      <c r="W158" s="156">
        <f>V158</f>
        <v>0</v>
      </c>
    </row>
    <row r="159" spans="1:23" ht="21.75" customHeight="1">
      <c r="A159" s="298" t="s">
        <v>25</v>
      </c>
      <c r="B159" s="298" t="s">
        <v>29</v>
      </c>
      <c r="C159" s="298" t="s">
        <v>16</v>
      </c>
      <c r="D159" s="301"/>
      <c r="E159" s="301"/>
      <c r="F159" s="304" t="s">
        <v>61</v>
      </c>
      <c r="G159" s="304" t="s">
        <v>500</v>
      </c>
      <c r="H159" s="310">
        <v>940</v>
      </c>
      <c r="I159" s="298" t="s">
        <v>19</v>
      </c>
      <c r="J159" s="298" t="s">
        <v>27</v>
      </c>
      <c r="K159" s="219" t="s">
        <v>134</v>
      </c>
      <c r="L159" s="334" t="s">
        <v>114</v>
      </c>
      <c r="M159" s="234">
        <v>1382.93</v>
      </c>
      <c r="N159" s="234">
        <v>0</v>
      </c>
      <c r="O159" s="234">
        <v>0</v>
      </c>
      <c r="P159" s="237">
        <v>0</v>
      </c>
      <c r="Q159" s="151">
        <v>0</v>
      </c>
      <c r="R159" s="234">
        <f t="shared" ref="R159:U187" si="34">Q159</f>
        <v>0</v>
      </c>
      <c r="S159" s="442">
        <f>R159</f>
        <v>0</v>
      </c>
      <c r="T159" s="170">
        <f t="shared" ref="T159:U160" si="35">S159</f>
        <v>0</v>
      </c>
      <c r="U159" s="170">
        <f t="shared" si="35"/>
        <v>0</v>
      </c>
      <c r="V159" s="158">
        <f t="shared" si="30"/>
        <v>0</v>
      </c>
      <c r="W159" s="158">
        <f>V159</f>
        <v>0</v>
      </c>
    </row>
    <row r="160" spans="1:23" ht="30.75" customHeight="1">
      <c r="A160" s="299"/>
      <c r="B160" s="299"/>
      <c r="C160" s="299"/>
      <c r="D160" s="302"/>
      <c r="E160" s="302"/>
      <c r="F160" s="305"/>
      <c r="G160" s="305"/>
      <c r="H160" s="311"/>
      <c r="I160" s="299"/>
      <c r="J160" s="299"/>
      <c r="K160" s="219" t="s">
        <v>135</v>
      </c>
      <c r="L160" s="335"/>
      <c r="M160" s="151">
        <v>0</v>
      </c>
      <c r="N160" s="234">
        <v>0</v>
      </c>
      <c r="O160" s="234">
        <v>0</v>
      </c>
      <c r="P160" s="234">
        <v>0</v>
      </c>
      <c r="Q160" s="151">
        <v>0</v>
      </c>
      <c r="R160" s="234">
        <f t="shared" si="34"/>
        <v>0</v>
      </c>
      <c r="S160" s="442">
        <f t="shared" si="34"/>
        <v>0</v>
      </c>
      <c r="T160" s="170">
        <f t="shared" si="35"/>
        <v>0</v>
      </c>
      <c r="U160" s="170">
        <f t="shared" si="35"/>
        <v>0</v>
      </c>
      <c r="V160" s="158">
        <f t="shared" si="30"/>
        <v>0</v>
      </c>
      <c r="W160" s="158">
        <f t="shared" ref="W160:W201" si="36">V160</f>
        <v>0</v>
      </c>
    </row>
    <row r="161" spans="1:23" ht="19.5" customHeight="1">
      <c r="A161" s="302"/>
      <c r="B161" s="302"/>
      <c r="C161" s="302"/>
      <c r="D161" s="302"/>
      <c r="E161" s="302"/>
      <c r="F161" s="351"/>
      <c r="G161" s="347"/>
      <c r="H161" s="303"/>
      <c r="I161" s="303"/>
      <c r="J161" s="303"/>
      <c r="K161" s="219" t="s">
        <v>136</v>
      </c>
      <c r="L161" s="360"/>
      <c r="M161" s="234">
        <v>1.38</v>
      </c>
      <c r="N161" s="234">
        <v>0</v>
      </c>
      <c r="O161" s="234">
        <v>0</v>
      </c>
      <c r="P161" s="151">
        <v>0</v>
      </c>
      <c r="Q161" s="151">
        <v>0</v>
      </c>
      <c r="R161" s="234">
        <f t="shared" si="34"/>
        <v>0</v>
      </c>
      <c r="S161" s="442">
        <f t="shared" si="34"/>
        <v>0</v>
      </c>
      <c r="T161" s="170">
        <v>0</v>
      </c>
      <c r="U161" s="170">
        <v>0</v>
      </c>
      <c r="V161" s="158">
        <f t="shared" si="30"/>
        <v>0</v>
      </c>
      <c r="W161" s="158">
        <f t="shared" si="36"/>
        <v>0</v>
      </c>
    </row>
    <row r="162" spans="1:23" ht="21" customHeight="1">
      <c r="A162" s="302"/>
      <c r="B162" s="302"/>
      <c r="C162" s="302"/>
      <c r="D162" s="302"/>
      <c r="E162" s="302"/>
      <c r="F162" s="351"/>
      <c r="G162" s="304" t="s">
        <v>8</v>
      </c>
      <c r="H162" s="310">
        <v>935</v>
      </c>
      <c r="I162" s="298" t="s">
        <v>19</v>
      </c>
      <c r="J162" s="298" t="s">
        <v>27</v>
      </c>
      <c r="K162" s="219" t="s">
        <v>568</v>
      </c>
      <c r="L162" s="334" t="s">
        <v>114</v>
      </c>
      <c r="M162" s="234"/>
      <c r="N162" s="234">
        <v>48155.3</v>
      </c>
      <c r="O162" s="234">
        <v>79000</v>
      </c>
      <c r="P162" s="234">
        <v>97527.9</v>
      </c>
      <c r="Q162" s="234">
        <v>0</v>
      </c>
      <c r="R162" s="234">
        <v>132009.685</v>
      </c>
      <c r="S162" s="435">
        <v>0</v>
      </c>
      <c r="T162" s="234">
        <v>0</v>
      </c>
      <c r="U162" s="234">
        <v>0</v>
      </c>
      <c r="V162" s="158">
        <f t="shared" si="30"/>
        <v>0</v>
      </c>
      <c r="W162" s="158">
        <f t="shared" si="36"/>
        <v>0</v>
      </c>
    </row>
    <row r="163" spans="1:23" ht="21" customHeight="1">
      <c r="A163" s="302"/>
      <c r="B163" s="302"/>
      <c r="C163" s="302"/>
      <c r="D163" s="302"/>
      <c r="E163" s="302"/>
      <c r="F163" s="351"/>
      <c r="G163" s="305"/>
      <c r="H163" s="311"/>
      <c r="I163" s="299"/>
      <c r="J163" s="299"/>
      <c r="K163" s="219" t="s">
        <v>206</v>
      </c>
      <c r="L163" s="335"/>
      <c r="M163" s="234"/>
      <c r="N163" s="234">
        <v>0</v>
      </c>
      <c r="O163" s="234">
        <v>102.6</v>
      </c>
      <c r="P163" s="234"/>
      <c r="Q163" s="234"/>
      <c r="R163" s="234">
        <f t="shared" ref="R163:U165" si="37">Q163</f>
        <v>0</v>
      </c>
      <c r="S163" s="435">
        <f t="shared" si="37"/>
        <v>0</v>
      </c>
      <c r="T163" s="234">
        <f t="shared" si="37"/>
        <v>0</v>
      </c>
      <c r="U163" s="234">
        <f t="shared" si="37"/>
        <v>0</v>
      </c>
      <c r="V163" s="158">
        <f t="shared" si="30"/>
        <v>0</v>
      </c>
      <c r="W163" s="158">
        <f t="shared" si="36"/>
        <v>0</v>
      </c>
    </row>
    <row r="164" spans="1:23" ht="18.75" customHeight="1">
      <c r="A164" s="302"/>
      <c r="B164" s="302"/>
      <c r="C164" s="302"/>
      <c r="D164" s="302"/>
      <c r="E164" s="302"/>
      <c r="F164" s="351"/>
      <c r="G164" s="305"/>
      <c r="H164" s="311"/>
      <c r="I164" s="299"/>
      <c r="J164" s="299"/>
      <c r="K164" s="219" t="s">
        <v>166</v>
      </c>
      <c r="L164" s="335"/>
      <c r="M164" s="234"/>
      <c r="N164" s="234">
        <v>111.5</v>
      </c>
      <c r="O164" s="234"/>
      <c r="P164" s="234"/>
      <c r="Q164" s="234"/>
      <c r="R164" s="234">
        <f t="shared" si="37"/>
        <v>0</v>
      </c>
      <c r="S164" s="435">
        <f t="shared" si="37"/>
        <v>0</v>
      </c>
      <c r="T164" s="234">
        <f t="shared" si="37"/>
        <v>0</v>
      </c>
      <c r="U164" s="234">
        <f t="shared" si="37"/>
        <v>0</v>
      </c>
      <c r="V164" s="158">
        <f t="shared" si="30"/>
        <v>0</v>
      </c>
      <c r="W164" s="158">
        <f t="shared" si="36"/>
        <v>0</v>
      </c>
    </row>
    <row r="165" spans="1:23" ht="18.75" customHeight="1">
      <c r="A165" s="302"/>
      <c r="B165" s="302"/>
      <c r="C165" s="302"/>
      <c r="D165" s="302"/>
      <c r="E165" s="302"/>
      <c r="F165" s="351"/>
      <c r="G165" s="305"/>
      <c r="H165" s="311"/>
      <c r="I165" s="299"/>
      <c r="J165" s="299"/>
      <c r="K165" s="219" t="s">
        <v>533</v>
      </c>
      <c r="L165" s="335"/>
      <c r="M165" s="234"/>
      <c r="N165" s="234">
        <v>0</v>
      </c>
      <c r="O165" s="234"/>
      <c r="P165" s="234"/>
      <c r="Q165" s="234">
        <v>0</v>
      </c>
      <c r="R165" s="234">
        <v>0</v>
      </c>
      <c r="S165" s="435">
        <f t="shared" si="37"/>
        <v>0</v>
      </c>
      <c r="T165" s="234">
        <f t="shared" si="37"/>
        <v>0</v>
      </c>
      <c r="U165" s="234">
        <f t="shared" si="37"/>
        <v>0</v>
      </c>
      <c r="V165" s="158">
        <f t="shared" si="30"/>
        <v>0</v>
      </c>
      <c r="W165" s="158">
        <f t="shared" si="36"/>
        <v>0</v>
      </c>
    </row>
    <row r="166" spans="1:23" ht="18.75" customHeight="1">
      <c r="A166" s="302"/>
      <c r="B166" s="302"/>
      <c r="C166" s="302"/>
      <c r="D166" s="302"/>
      <c r="E166" s="302"/>
      <c r="F166" s="351"/>
      <c r="G166" s="306"/>
      <c r="H166" s="312"/>
      <c r="I166" s="300"/>
      <c r="J166" s="300"/>
      <c r="K166" s="219" t="s">
        <v>569</v>
      </c>
      <c r="L166" s="336"/>
      <c r="M166" s="234"/>
      <c r="N166" s="234">
        <v>44</v>
      </c>
      <c r="O166" s="234">
        <v>17.21</v>
      </c>
      <c r="P166" s="234">
        <v>9.8000000000000007</v>
      </c>
      <c r="Q166" s="234">
        <v>0</v>
      </c>
      <c r="R166" s="234">
        <v>13.202</v>
      </c>
      <c r="S166" s="435">
        <v>0</v>
      </c>
      <c r="T166" s="234">
        <v>10</v>
      </c>
      <c r="U166" s="234">
        <v>20</v>
      </c>
      <c r="V166" s="158">
        <v>0</v>
      </c>
      <c r="W166" s="158">
        <v>0</v>
      </c>
    </row>
    <row r="167" spans="1:23" ht="19.5" customHeight="1">
      <c r="A167" s="298" t="s">
        <v>25</v>
      </c>
      <c r="B167" s="298" t="s">
        <v>29</v>
      </c>
      <c r="C167" s="298" t="s">
        <v>17</v>
      </c>
      <c r="D167" s="298"/>
      <c r="E167" s="341"/>
      <c r="F167" s="307" t="s">
        <v>62</v>
      </c>
      <c r="G167" s="307" t="s">
        <v>8</v>
      </c>
      <c r="H167" s="310">
        <v>935</v>
      </c>
      <c r="I167" s="298" t="s">
        <v>19</v>
      </c>
      <c r="J167" s="298" t="s">
        <v>27</v>
      </c>
      <c r="K167" s="219" t="s">
        <v>137</v>
      </c>
      <c r="L167" s="315" t="s">
        <v>84</v>
      </c>
      <c r="M167" s="234">
        <f>17647.3-0.9</f>
        <v>17646.399999999998</v>
      </c>
      <c r="N167" s="234">
        <v>18147.099999999999</v>
      </c>
      <c r="O167" s="234">
        <v>3719.73</v>
      </c>
      <c r="P167" s="234">
        <v>21370.9</v>
      </c>
      <c r="Q167" s="234">
        <v>8036.1</v>
      </c>
      <c r="R167" s="234">
        <v>13000</v>
      </c>
      <c r="S167" s="435">
        <v>21100.2</v>
      </c>
      <c r="T167" s="234">
        <v>23294</v>
      </c>
      <c r="U167" s="234">
        <v>25750</v>
      </c>
      <c r="V167" s="158">
        <f>T167+43079.9</f>
        <v>66373.899999999994</v>
      </c>
      <c r="W167" s="158">
        <f t="shared" si="36"/>
        <v>66373.899999999994</v>
      </c>
    </row>
    <row r="168" spans="1:23" ht="19.5" customHeight="1">
      <c r="A168" s="299"/>
      <c r="B168" s="299"/>
      <c r="C168" s="299"/>
      <c r="D168" s="299"/>
      <c r="E168" s="342"/>
      <c r="F168" s="308"/>
      <c r="G168" s="308"/>
      <c r="H168" s="311"/>
      <c r="I168" s="299"/>
      <c r="J168" s="299"/>
      <c r="K168" s="219" t="s">
        <v>202</v>
      </c>
      <c r="L168" s="340"/>
      <c r="M168" s="234"/>
      <c r="N168" s="234"/>
      <c r="O168" s="234"/>
      <c r="P168" s="234"/>
      <c r="Q168" s="234"/>
      <c r="R168" s="234">
        <v>7794.5706899999996</v>
      </c>
      <c r="S168" s="435"/>
      <c r="T168" s="234"/>
      <c r="U168" s="234"/>
      <c r="V168" s="158">
        <f t="shared" si="30"/>
        <v>0</v>
      </c>
      <c r="W168" s="158">
        <f t="shared" si="36"/>
        <v>0</v>
      </c>
    </row>
    <row r="169" spans="1:23" ht="16.5" customHeight="1">
      <c r="A169" s="299"/>
      <c r="B169" s="299"/>
      <c r="C169" s="299"/>
      <c r="D169" s="299"/>
      <c r="E169" s="342"/>
      <c r="F169" s="308"/>
      <c r="G169" s="308"/>
      <c r="H169" s="311"/>
      <c r="I169" s="299"/>
      <c r="J169" s="299"/>
      <c r="K169" s="219" t="s">
        <v>167</v>
      </c>
      <c r="L169" s="340"/>
      <c r="M169" s="234"/>
      <c r="N169" s="234">
        <v>45433.3</v>
      </c>
      <c r="O169" s="234">
        <v>0</v>
      </c>
      <c r="P169" s="234"/>
      <c r="Q169" s="234"/>
      <c r="R169" s="234">
        <f t="shared" ref="R169:U171" si="38">Q169</f>
        <v>0</v>
      </c>
      <c r="S169" s="435">
        <f t="shared" si="38"/>
        <v>0</v>
      </c>
      <c r="T169" s="234">
        <f t="shared" si="38"/>
        <v>0</v>
      </c>
      <c r="U169" s="234">
        <f t="shared" si="38"/>
        <v>0</v>
      </c>
      <c r="V169" s="158">
        <f t="shared" si="30"/>
        <v>0</v>
      </c>
      <c r="W169" s="158">
        <f t="shared" si="36"/>
        <v>0</v>
      </c>
    </row>
    <row r="170" spans="1:23" ht="18" customHeight="1">
      <c r="A170" s="299"/>
      <c r="B170" s="299"/>
      <c r="C170" s="299"/>
      <c r="D170" s="299"/>
      <c r="E170" s="342"/>
      <c r="F170" s="308"/>
      <c r="G170" s="308"/>
      <c r="H170" s="311"/>
      <c r="I170" s="299"/>
      <c r="J170" s="299"/>
      <c r="K170" s="219" t="s">
        <v>160</v>
      </c>
      <c r="L170" s="340"/>
      <c r="M170" s="234">
        <v>300</v>
      </c>
      <c r="N170" s="234">
        <v>0</v>
      </c>
      <c r="O170" s="234">
        <v>0</v>
      </c>
      <c r="P170" s="234">
        <v>0</v>
      </c>
      <c r="Q170" s="234">
        <v>0</v>
      </c>
      <c r="R170" s="234">
        <f t="shared" si="38"/>
        <v>0</v>
      </c>
      <c r="S170" s="435">
        <f t="shared" si="38"/>
        <v>0</v>
      </c>
      <c r="T170" s="234">
        <f t="shared" si="38"/>
        <v>0</v>
      </c>
      <c r="U170" s="234">
        <f t="shared" si="38"/>
        <v>0</v>
      </c>
      <c r="V170" s="158">
        <f t="shared" si="30"/>
        <v>0</v>
      </c>
      <c r="W170" s="158">
        <f t="shared" si="36"/>
        <v>0</v>
      </c>
    </row>
    <row r="171" spans="1:23" ht="18" customHeight="1">
      <c r="A171" s="299"/>
      <c r="B171" s="299"/>
      <c r="C171" s="299"/>
      <c r="D171" s="299"/>
      <c r="E171" s="342"/>
      <c r="F171" s="308"/>
      <c r="G171" s="308"/>
      <c r="H171" s="311"/>
      <c r="I171" s="299"/>
      <c r="J171" s="299"/>
      <c r="K171" s="219" t="s">
        <v>202</v>
      </c>
      <c r="L171" s="340"/>
      <c r="M171" s="234"/>
      <c r="N171" s="234"/>
      <c r="O171" s="234">
        <v>19479.7</v>
      </c>
      <c r="P171" s="234"/>
      <c r="Q171" s="234"/>
      <c r="R171" s="234">
        <f t="shared" si="38"/>
        <v>0</v>
      </c>
      <c r="S171" s="435">
        <f t="shared" si="38"/>
        <v>0</v>
      </c>
      <c r="T171" s="234">
        <f t="shared" si="38"/>
        <v>0</v>
      </c>
      <c r="U171" s="234">
        <f t="shared" si="38"/>
        <v>0</v>
      </c>
      <c r="V171" s="158">
        <f t="shared" si="30"/>
        <v>0</v>
      </c>
      <c r="W171" s="158">
        <f t="shared" si="36"/>
        <v>0</v>
      </c>
    </row>
    <row r="172" spans="1:23" ht="18" customHeight="1">
      <c r="A172" s="299"/>
      <c r="B172" s="299"/>
      <c r="C172" s="299"/>
      <c r="D172" s="299"/>
      <c r="E172" s="342"/>
      <c r="F172" s="308"/>
      <c r="G172" s="308"/>
      <c r="H172" s="311"/>
      <c r="I172" s="299"/>
      <c r="J172" s="299"/>
      <c r="K172" s="219" t="s">
        <v>571</v>
      </c>
      <c r="L172" s="340"/>
      <c r="M172" s="234"/>
      <c r="N172" s="234"/>
      <c r="O172" s="234"/>
      <c r="P172" s="234"/>
      <c r="Q172" s="234"/>
      <c r="R172" s="234">
        <v>123</v>
      </c>
      <c r="S172" s="435"/>
      <c r="T172" s="234"/>
      <c r="U172" s="234"/>
      <c r="V172" s="158">
        <f t="shared" si="30"/>
        <v>0</v>
      </c>
      <c r="W172" s="158">
        <f t="shared" si="36"/>
        <v>0</v>
      </c>
    </row>
    <row r="173" spans="1:23" ht="18" customHeight="1">
      <c r="A173" s="299"/>
      <c r="B173" s="299"/>
      <c r="C173" s="299"/>
      <c r="D173" s="299"/>
      <c r="E173" s="342"/>
      <c r="F173" s="308"/>
      <c r="G173" s="308"/>
      <c r="H173" s="311"/>
      <c r="I173" s="299"/>
      <c r="J173" s="299"/>
      <c r="K173" s="219" t="s">
        <v>584</v>
      </c>
      <c r="L173" s="340"/>
      <c r="M173" s="234"/>
      <c r="N173" s="234"/>
      <c r="O173" s="234"/>
      <c r="P173" s="234"/>
      <c r="Q173" s="234"/>
      <c r="R173" s="234"/>
      <c r="S173" s="435">
        <v>54717.599999999999</v>
      </c>
      <c r="T173" s="234">
        <v>1233</v>
      </c>
      <c r="U173" s="234">
        <v>1233</v>
      </c>
      <c r="V173" s="158">
        <f t="shared" si="30"/>
        <v>1233</v>
      </c>
      <c r="W173" s="158">
        <f t="shared" si="36"/>
        <v>1233</v>
      </c>
    </row>
    <row r="174" spans="1:23" ht="18" customHeight="1">
      <c r="A174" s="300"/>
      <c r="B174" s="300"/>
      <c r="C174" s="300"/>
      <c r="D174" s="300"/>
      <c r="E174" s="343"/>
      <c r="F174" s="309"/>
      <c r="G174" s="309"/>
      <c r="H174" s="312"/>
      <c r="I174" s="300"/>
      <c r="J174" s="300"/>
      <c r="K174" s="219" t="s">
        <v>570</v>
      </c>
      <c r="L174" s="316"/>
      <c r="M174" s="234"/>
      <c r="N174" s="234"/>
      <c r="O174" s="234"/>
      <c r="P174" s="234"/>
      <c r="Q174" s="234">
        <v>43553</v>
      </c>
      <c r="R174" s="234">
        <v>35073</v>
      </c>
      <c r="S174" s="435">
        <v>0</v>
      </c>
      <c r="T174" s="234">
        <v>0</v>
      </c>
      <c r="U174" s="234">
        <v>0</v>
      </c>
      <c r="V174" s="158">
        <f t="shared" si="30"/>
        <v>0</v>
      </c>
      <c r="W174" s="158">
        <f t="shared" si="36"/>
        <v>0</v>
      </c>
    </row>
    <row r="175" spans="1:23" ht="18.75" customHeight="1">
      <c r="A175" s="290" t="s">
        <v>25</v>
      </c>
      <c r="B175" s="290" t="s">
        <v>29</v>
      </c>
      <c r="C175" s="290" t="s">
        <v>24</v>
      </c>
      <c r="D175" s="290"/>
      <c r="E175" s="323"/>
      <c r="F175" s="293" t="s">
        <v>40</v>
      </c>
      <c r="G175" s="293" t="s">
        <v>8</v>
      </c>
      <c r="H175" s="314">
        <v>935</v>
      </c>
      <c r="I175" s="290" t="s">
        <v>19</v>
      </c>
      <c r="J175" s="290" t="s">
        <v>27</v>
      </c>
      <c r="K175" s="219" t="s">
        <v>138</v>
      </c>
      <c r="L175" s="324" t="s">
        <v>84</v>
      </c>
      <c r="M175" s="234">
        <v>57375.77</v>
      </c>
      <c r="N175" s="234">
        <v>3210</v>
      </c>
      <c r="O175" s="234">
        <v>106089.1</v>
      </c>
      <c r="P175" s="234">
        <v>99985.9</v>
      </c>
      <c r="Q175" s="234">
        <v>73531</v>
      </c>
      <c r="R175" s="234">
        <v>274569.07699999999</v>
      </c>
      <c r="S175" s="435"/>
      <c r="T175" s="234"/>
      <c r="U175" s="234"/>
      <c r="V175" s="158">
        <f t="shared" si="30"/>
        <v>0</v>
      </c>
      <c r="W175" s="158">
        <f t="shared" si="36"/>
        <v>0</v>
      </c>
    </row>
    <row r="176" spans="1:23" ht="17.25" customHeight="1">
      <c r="A176" s="295"/>
      <c r="B176" s="295"/>
      <c r="C176" s="295"/>
      <c r="D176" s="295"/>
      <c r="E176" s="295"/>
      <c r="F176" s="294"/>
      <c r="G176" s="294"/>
      <c r="H176" s="295"/>
      <c r="I176" s="295"/>
      <c r="J176" s="295"/>
      <c r="K176" s="219" t="s">
        <v>139</v>
      </c>
      <c r="L176" s="297"/>
      <c r="M176" s="234">
        <v>57.4</v>
      </c>
      <c r="N176" s="234">
        <v>3.5</v>
      </c>
      <c r="O176" s="234">
        <v>1071.6099999999999</v>
      </c>
      <c r="P176" s="234">
        <v>1041.2</v>
      </c>
      <c r="Q176" s="234">
        <v>745</v>
      </c>
      <c r="R176" s="234">
        <v>2806.03015</v>
      </c>
      <c r="S176" s="435"/>
      <c r="T176" s="234"/>
      <c r="U176" s="234"/>
      <c r="V176" s="158">
        <f t="shared" si="30"/>
        <v>0</v>
      </c>
      <c r="W176" s="158">
        <f t="shared" si="36"/>
        <v>0</v>
      </c>
    </row>
    <row r="177" spans="1:23" ht="18" customHeight="1">
      <c r="A177" s="295"/>
      <c r="B177" s="295"/>
      <c r="C177" s="295"/>
      <c r="D177" s="295"/>
      <c r="E177" s="295"/>
      <c r="F177" s="294"/>
      <c r="G177" s="294"/>
      <c r="H177" s="295"/>
      <c r="I177" s="295"/>
      <c r="J177" s="295"/>
      <c r="K177" s="219" t="s">
        <v>207</v>
      </c>
      <c r="L177" s="297"/>
      <c r="M177" s="234"/>
      <c r="N177" s="234"/>
      <c r="O177" s="234">
        <v>15183.11</v>
      </c>
      <c r="P177" s="234"/>
      <c r="Q177" s="234"/>
      <c r="R177" s="234"/>
      <c r="S177" s="435"/>
      <c r="T177" s="234"/>
      <c r="U177" s="234"/>
      <c r="V177" s="158">
        <f t="shared" si="30"/>
        <v>0</v>
      </c>
      <c r="W177" s="158">
        <f t="shared" si="36"/>
        <v>0</v>
      </c>
    </row>
    <row r="178" spans="1:23" ht="18" customHeight="1">
      <c r="A178" s="295"/>
      <c r="B178" s="295"/>
      <c r="C178" s="295"/>
      <c r="D178" s="295"/>
      <c r="E178" s="295"/>
      <c r="F178" s="294"/>
      <c r="G178" s="294"/>
      <c r="H178" s="295"/>
      <c r="I178" s="295"/>
      <c r="J178" s="295"/>
      <c r="K178" s="219" t="s">
        <v>208</v>
      </c>
      <c r="L178" s="297"/>
      <c r="M178" s="234"/>
      <c r="N178" s="234"/>
      <c r="O178" s="234">
        <v>1976</v>
      </c>
      <c r="P178" s="234"/>
      <c r="Q178" s="234"/>
      <c r="R178" s="234"/>
      <c r="S178" s="435"/>
      <c r="T178" s="234"/>
      <c r="U178" s="234"/>
      <c r="V178" s="158">
        <f t="shared" si="30"/>
        <v>0</v>
      </c>
      <c r="W178" s="158">
        <f t="shared" si="36"/>
        <v>0</v>
      </c>
    </row>
    <row r="179" spans="1:23" ht="19.5" customHeight="1">
      <c r="A179" s="295"/>
      <c r="B179" s="295"/>
      <c r="C179" s="295"/>
      <c r="D179" s="295"/>
      <c r="E179" s="295"/>
      <c r="F179" s="294"/>
      <c r="G179" s="294"/>
      <c r="H179" s="295"/>
      <c r="I179" s="295"/>
      <c r="J179" s="295"/>
      <c r="K179" s="219" t="s">
        <v>563</v>
      </c>
      <c r="L179" s="297"/>
      <c r="M179" s="234"/>
      <c r="N179" s="234">
        <v>0</v>
      </c>
      <c r="O179" s="234">
        <v>0</v>
      </c>
      <c r="P179" s="234">
        <v>0</v>
      </c>
      <c r="Q179" s="234">
        <v>1100</v>
      </c>
      <c r="R179" s="234"/>
      <c r="S179" s="435">
        <f t="shared" ref="S179:U179" si="39">R179</f>
        <v>0</v>
      </c>
      <c r="T179" s="234">
        <f t="shared" si="39"/>
        <v>0</v>
      </c>
      <c r="U179" s="234">
        <f t="shared" si="39"/>
        <v>0</v>
      </c>
      <c r="V179" s="158">
        <f t="shared" si="30"/>
        <v>0</v>
      </c>
      <c r="W179" s="158">
        <f t="shared" si="36"/>
        <v>0</v>
      </c>
    </row>
    <row r="180" spans="1:23" ht="19.5" customHeight="1">
      <c r="A180" s="295"/>
      <c r="B180" s="295"/>
      <c r="C180" s="295"/>
      <c r="D180" s="295"/>
      <c r="E180" s="295"/>
      <c r="F180" s="294"/>
      <c r="G180" s="294"/>
      <c r="H180" s="295"/>
      <c r="I180" s="295"/>
      <c r="J180" s="295"/>
      <c r="K180" s="219" t="s">
        <v>140</v>
      </c>
      <c r="L180" s="297"/>
      <c r="M180" s="234"/>
      <c r="N180" s="234"/>
      <c r="O180" s="234"/>
      <c r="P180" s="234"/>
      <c r="Q180" s="234"/>
      <c r="R180" s="234">
        <v>3500</v>
      </c>
      <c r="S180" s="435">
        <f>4000+10022.4</f>
        <v>14022.4</v>
      </c>
      <c r="T180" s="234">
        <f>4000+959.5</f>
        <v>4959.5</v>
      </c>
      <c r="U180" s="234">
        <f>4000+959.5</f>
        <v>4959.5</v>
      </c>
      <c r="V180" s="158">
        <f t="shared" si="30"/>
        <v>4959.5</v>
      </c>
      <c r="W180" s="158">
        <f t="shared" si="36"/>
        <v>4959.5</v>
      </c>
    </row>
    <row r="181" spans="1:23" ht="19.5" customHeight="1">
      <c r="A181" s="295"/>
      <c r="B181" s="295"/>
      <c r="C181" s="295"/>
      <c r="D181" s="295"/>
      <c r="E181" s="295"/>
      <c r="F181" s="294"/>
      <c r="G181" s="294"/>
      <c r="H181" s="295"/>
      <c r="I181" s="295"/>
      <c r="J181" s="295"/>
      <c r="K181" s="219" t="s">
        <v>573</v>
      </c>
      <c r="L181" s="297"/>
      <c r="M181" s="234"/>
      <c r="N181" s="234"/>
      <c r="O181" s="234"/>
      <c r="P181" s="234"/>
      <c r="Q181" s="234"/>
      <c r="R181" s="234">
        <v>8000</v>
      </c>
      <c r="S181" s="435"/>
      <c r="T181" s="234"/>
      <c r="U181" s="234"/>
      <c r="V181" s="158">
        <f t="shared" si="30"/>
        <v>0</v>
      </c>
      <c r="W181" s="158">
        <f t="shared" si="36"/>
        <v>0</v>
      </c>
    </row>
    <row r="182" spans="1:23" ht="19.5" customHeight="1">
      <c r="A182" s="295"/>
      <c r="B182" s="295"/>
      <c r="C182" s="295"/>
      <c r="D182" s="295"/>
      <c r="E182" s="295"/>
      <c r="F182" s="294"/>
      <c r="G182" s="294"/>
      <c r="H182" s="295"/>
      <c r="I182" s="295"/>
      <c r="J182" s="295"/>
      <c r="K182" s="219" t="s">
        <v>574</v>
      </c>
      <c r="L182" s="297"/>
      <c r="M182" s="234"/>
      <c r="N182" s="234"/>
      <c r="O182" s="234"/>
      <c r="P182" s="234"/>
      <c r="Q182" s="234"/>
      <c r="R182" s="234">
        <v>11709.182570000001</v>
      </c>
      <c r="S182" s="435"/>
      <c r="T182" s="234"/>
      <c r="U182" s="234"/>
      <c r="V182" s="158">
        <f t="shared" si="30"/>
        <v>0</v>
      </c>
      <c r="W182" s="158">
        <f t="shared" si="36"/>
        <v>0</v>
      </c>
    </row>
    <row r="183" spans="1:23" ht="21.75" customHeight="1">
      <c r="A183" s="295"/>
      <c r="B183" s="295"/>
      <c r="C183" s="295"/>
      <c r="D183" s="295"/>
      <c r="E183" s="295"/>
      <c r="F183" s="294"/>
      <c r="G183" s="294"/>
      <c r="H183" s="295"/>
      <c r="I183" s="295"/>
      <c r="J183" s="295"/>
      <c r="K183" s="219" t="s">
        <v>596</v>
      </c>
      <c r="L183" s="297"/>
      <c r="M183" s="234"/>
      <c r="N183" s="234"/>
      <c r="O183" s="234"/>
      <c r="P183" s="234"/>
      <c r="Q183" s="234"/>
      <c r="R183" s="234"/>
      <c r="S183" s="435">
        <f>10533.2+5211.7</f>
        <v>15744.900000000001</v>
      </c>
      <c r="T183" s="234">
        <v>110508.7</v>
      </c>
      <c r="U183" s="234">
        <v>172349.6</v>
      </c>
      <c r="V183" s="158">
        <f t="shared" si="30"/>
        <v>110508.7</v>
      </c>
      <c r="W183" s="158">
        <f t="shared" si="36"/>
        <v>110508.7</v>
      </c>
    </row>
    <row r="184" spans="1:23" ht="27.6" customHeight="1">
      <c r="A184" s="295"/>
      <c r="B184" s="295"/>
      <c r="C184" s="295"/>
      <c r="D184" s="295"/>
      <c r="E184" s="295"/>
      <c r="F184" s="294"/>
      <c r="G184" s="294"/>
      <c r="H184" s="295"/>
      <c r="I184" s="295"/>
      <c r="J184" s="295"/>
      <c r="K184" s="219" t="s">
        <v>597</v>
      </c>
      <c r="L184" s="297"/>
      <c r="M184" s="234"/>
      <c r="N184" s="234"/>
      <c r="O184" s="234"/>
      <c r="P184" s="234"/>
      <c r="Q184" s="234"/>
      <c r="R184" s="234"/>
      <c r="S184" s="435">
        <v>205241.60000000001</v>
      </c>
      <c r="T184" s="234"/>
      <c r="U184" s="234"/>
      <c r="V184" s="158">
        <f t="shared" si="30"/>
        <v>0</v>
      </c>
      <c r="W184" s="158">
        <f t="shared" si="36"/>
        <v>0</v>
      </c>
    </row>
    <row r="185" spans="1:23" ht="25.95" customHeight="1">
      <c r="A185" s="295"/>
      <c r="B185" s="295"/>
      <c r="C185" s="295"/>
      <c r="D185" s="295"/>
      <c r="E185" s="295"/>
      <c r="F185" s="294"/>
      <c r="G185" s="294"/>
      <c r="H185" s="295"/>
      <c r="I185" s="295"/>
      <c r="J185" s="295"/>
      <c r="K185" s="219" t="s">
        <v>575</v>
      </c>
      <c r="L185" s="297"/>
      <c r="M185" s="234">
        <v>3575</v>
      </c>
      <c r="N185" s="234">
        <v>135.1</v>
      </c>
      <c r="O185" s="234">
        <v>2375.87</v>
      </c>
      <c r="P185" s="234">
        <v>2000</v>
      </c>
      <c r="Q185" s="234">
        <v>3225</v>
      </c>
      <c r="R185" s="234">
        <v>854.49865999999997</v>
      </c>
      <c r="S185" s="435"/>
      <c r="T185" s="234"/>
      <c r="U185" s="234"/>
      <c r="V185" s="158">
        <f t="shared" si="30"/>
        <v>0</v>
      </c>
      <c r="W185" s="158">
        <f t="shared" si="36"/>
        <v>0</v>
      </c>
    </row>
    <row r="186" spans="1:23" ht="28.2" customHeight="1">
      <c r="A186" s="290" t="s">
        <v>25</v>
      </c>
      <c r="B186" s="290" t="s">
        <v>29</v>
      </c>
      <c r="C186" s="290" t="s">
        <v>24</v>
      </c>
      <c r="D186" s="321">
        <v>1</v>
      </c>
      <c r="E186" s="295"/>
      <c r="F186" s="289" t="s">
        <v>64</v>
      </c>
      <c r="G186" s="289" t="s">
        <v>8</v>
      </c>
      <c r="H186" s="314">
        <v>935</v>
      </c>
      <c r="I186" s="290" t="s">
        <v>19</v>
      </c>
      <c r="J186" s="290" t="s">
        <v>27</v>
      </c>
      <c r="K186" s="219" t="s">
        <v>141</v>
      </c>
      <c r="L186" s="233" t="s">
        <v>84</v>
      </c>
      <c r="M186" s="234">
        <v>120354.03</v>
      </c>
      <c r="N186" s="234">
        <v>0</v>
      </c>
      <c r="O186" s="234">
        <v>0</v>
      </c>
      <c r="P186" s="234">
        <v>0</v>
      </c>
      <c r="Q186" s="234">
        <v>0</v>
      </c>
      <c r="R186" s="234">
        <f t="shared" si="34"/>
        <v>0</v>
      </c>
      <c r="S186" s="435">
        <f t="shared" si="34"/>
        <v>0</v>
      </c>
      <c r="T186" s="234">
        <f t="shared" si="34"/>
        <v>0</v>
      </c>
      <c r="U186" s="234">
        <f t="shared" si="34"/>
        <v>0</v>
      </c>
      <c r="V186" s="158">
        <f t="shared" si="30"/>
        <v>0</v>
      </c>
      <c r="W186" s="158">
        <f t="shared" si="36"/>
        <v>0</v>
      </c>
    </row>
    <row r="187" spans="1:23" ht="24" customHeight="1">
      <c r="A187" s="290"/>
      <c r="B187" s="290"/>
      <c r="C187" s="290"/>
      <c r="D187" s="321"/>
      <c r="E187" s="295"/>
      <c r="F187" s="289"/>
      <c r="G187" s="289"/>
      <c r="H187" s="314"/>
      <c r="I187" s="290"/>
      <c r="J187" s="290"/>
      <c r="K187" s="219" t="s">
        <v>200</v>
      </c>
      <c r="L187" s="233"/>
      <c r="M187" s="234"/>
      <c r="N187" s="234"/>
      <c r="O187" s="234">
        <v>58828.23</v>
      </c>
      <c r="P187" s="234"/>
      <c r="Q187" s="234"/>
      <c r="R187" s="234">
        <f t="shared" si="34"/>
        <v>0</v>
      </c>
      <c r="S187" s="435">
        <f t="shared" si="34"/>
        <v>0</v>
      </c>
      <c r="T187" s="234">
        <f t="shared" si="34"/>
        <v>0</v>
      </c>
      <c r="U187" s="234">
        <f t="shared" si="34"/>
        <v>0</v>
      </c>
      <c r="V187" s="158">
        <f t="shared" si="30"/>
        <v>0</v>
      </c>
      <c r="W187" s="158">
        <f t="shared" si="36"/>
        <v>0</v>
      </c>
    </row>
    <row r="188" spans="1:23" ht="38.25" customHeight="1">
      <c r="A188" s="290"/>
      <c r="B188" s="290"/>
      <c r="C188" s="290"/>
      <c r="D188" s="321"/>
      <c r="E188" s="295"/>
      <c r="F188" s="289"/>
      <c r="G188" s="289"/>
      <c r="H188" s="314"/>
      <c r="I188" s="290"/>
      <c r="J188" s="290"/>
      <c r="K188" s="219" t="s">
        <v>198</v>
      </c>
      <c r="L188" s="233" t="s">
        <v>84</v>
      </c>
      <c r="M188" s="234"/>
      <c r="N188" s="234"/>
      <c r="O188" s="234">
        <v>0</v>
      </c>
      <c r="P188" s="234">
        <v>100000</v>
      </c>
      <c r="Q188" s="234">
        <v>105344.4</v>
      </c>
      <c r="R188" s="234"/>
      <c r="S188" s="435"/>
      <c r="T188" s="234"/>
      <c r="U188" s="234"/>
      <c r="V188" s="158">
        <f t="shared" si="30"/>
        <v>0</v>
      </c>
      <c r="W188" s="158">
        <f t="shared" si="36"/>
        <v>0</v>
      </c>
    </row>
    <row r="189" spans="1:23" ht="67.5" customHeight="1">
      <c r="A189" s="290"/>
      <c r="B189" s="290"/>
      <c r="C189" s="290"/>
      <c r="D189" s="321"/>
      <c r="E189" s="295"/>
      <c r="F189" s="289"/>
      <c r="G189" s="289"/>
      <c r="H189" s="314"/>
      <c r="I189" s="290"/>
      <c r="J189" s="290"/>
      <c r="K189" s="219" t="s">
        <v>572</v>
      </c>
      <c r="L189" s="233" t="s">
        <v>84</v>
      </c>
      <c r="M189" s="234"/>
      <c r="N189" s="234"/>
      <c r="O189" s="234"/>
      <c r="P189" s="234">
        <v>0</v>
      </c>
      <c r="Q189" s="234">
        <v>0</v>
      </c>
      <c r="R189" s="234">
        <v>115000</v>
      </c>
      <c r="S189" s="435">
        <f t="shared" ref="S189:U189" si="40">R189</f>
        <v>115000</v>
      </c>
      <c r="T189" s="234">
        <f t="shared" si="40"/>
        <v>115000</v>
      </c>
      <c r="U189" s="234">
        <f t="shared" si="40"/>
        <v>115000</v>
      </c>
      <c r="V189" s="158">
        <f t="shared" si="30"/>
        <v>115000</v>
      </c>
      <c r="W189" s="158">
        <f t="shared" si="36"/>
        <v>115000</v>
      </c>
    </row>
    <row r="190" spans="1:23" ht="30.6" customHeight="1">
      <c r="A190" s="298" t="s">
        <v>25</v>
      </c>
      <c r="B190" s="298" t="s">
        <v>29</v>
      </c>
      <c r="C190" s="298" t="s">
        <v>24</v>
      </c>
      <c r="D190" s="319">
        <v>2</v>
      </c>
      <c r="E190" s="301"/>
      <c r="F190" s="304" t="s">
        <v>419</v>
      </c>
      <c r="G190" s="304" t="s">
        <v>8</v>
      </c>
      <c r="H190" s="310">
        <v>935</v>
      </c>
      <c r="I190" s="298" t="s">
        <v>19</v>
      </c>
      <c r="J190" s="298" t="s">
        <v>27</v>
      </c>
      <c r="K190" s="298" t="s">
        <v>194</v>
      </c>
      <c r="L190" s="315" t="s">
        <v>84</v>
      </c>
      <c r="M190" s="313">
        <f>L191</f>
        <v>0</v>
      </c>
      <c r="N190" s="317">
        <v>91171.8</v>
      </c>
      <c r="O190" s="313">
        <f t="shared" ref="O190:Q190" si="41">N191</f>
        <v>0</v>
      </c>
      <c r="P190" s="313">
        <f t="shared" si="41"/>
        <v>0</v>
      </c>
      <c r="Q190" s="313">
        <f t="shared" si="41"/>
        <v>0</v>
      </c>
      <c r="R190" s="313">
        <f>Q191</f>
        <v>0</v>
      </c>
      <c r="S190" s="445">
        <f>R191</f>
        <v>0</v>
      </c>
      <c r="T190" s="313">
        <f t="shared" ref="T190:U190" si="42">S191</f>
        <v>0</v>
      </c>
      <c r="U190" s="313">
        <f t="shared" si="42"/>
        <v>0</v>
      </c>
      <c r="V190" s="158">
        <f t="shared" si="30"/>
        <v>0</v>
      </c>
      <c r="W190" s="158">
        <f t="shared" si="36"/>
        <v>0</v>
      </c>
    </row>
    <row r="191" spans="1:23" ht="26.4" customHeight="1">
      <c r="A191" s="300"/>
      <c r="B191" s="300"/>
      <c r="C191" s="300"/>
      <c r="D191" s="320"/>
      <c r="E191" s="303"/>
      <c r="F191" s="306"/>
      <c r="G191" s="306"/>
      <c r="H191" s="312"/>
      <c r="I191" s="300"/>
      <c r="J191" s="300"/>
      <c r="K191" s="300"/>
      <c r="L191" s="316"/>
      <c r="M191" s="313"/>
      <c r="N191" s="318"/>
      <c r="O191" s="313"/>
      <c r="P191" s="313"/>
      <c r="Q191" s="313"/>
      <c r="R191" s="313"/>
      <c r="S191" s="445"/>
      <c r="T191" s="313"/>
      <c r="U191" s="313"/>
      <c r="V191" s="158">
        <f t="shared" si="30"/>
        <v>0</v>
      </c>
      <c r="W191" s="158">
        <f t="shared" si="36"/>
        <v>0</v>
      </c>
    </row>
    <row r="192" spans="1:23" ht="24.6" customHeight="1">
      <c r="A192" s="290" t="s">
        <v>25</v>
      </c>
      <c r="B192" s="290" t="s">
        <v>29</v>
      </c>
      <c r="C192" s="290" t="s">
        <v>25</v>
      </c>
      <c r="D192" s="290"/>
      <c r="E192" s="290"/>
      <c r="F192" s="289" t="s">
        <v>46</v>
      </c>
      <c r="G192" s="289" t="s">
        <v>8</v>
      </c>
      <c r="H192" s="314">
        <v>935</v>
      </c>
      <c r="I192" s="298" t="s">
        <v>19</v>
      </c>
      <c r="J192" s="298" t="s">
        <v>27</v>
      </c>
      <c r="K192" s="219" t="s">
        <v>142</v>
      </c>
      <c r="L192" s="315" t="s">
        <v>84</v>
      </c>
      <c r="M192" s="234">
        <v>3400.9</v>
      </c>
      <c r="N192" s="234">
        <v>2800</v>
      </c>
      <c r="O192" s="234">
        <v>1817.94</v>
      </c>
      <c r="P192" s="234">
        <v>5207</v>
      </c>
      <c r="Q192" s="234">
        <v>0</v>
      </c>
      <c r="R192" s="234">
        <v>0</v>
      </c>
      <c r="S192" s="435">
        <f t="shared" ref="R192:U197" si="43">R192</f>
        <v>0</v>
      </c>
      <c r="T192" s="234">
        <f t="shared" si="43"/>
        <v>0</v>
      </c>
      <c r="U192" s="234">
        <f t="shared" si="43"/>
        <v>0</v>
      </c>
      <c r="V192" s="158">
        <f t="shared" si="30"/>
        <v>0</v>
      </c>
      <c r="W192" s="158">
        <f t="shared" si="36"/>
        <v>0</v>
      </c>
    </row>
    <row r="193" spans="1:23" ht="29.4" customHeight="1">
      <c r="A193" s="290"/>
      <c r="B193" s="290"/>
      <c r="C193" s="290"/>
      <c r="D193" s="290"/>
      <c r="E193" s="290"/>
      <c r="F193" s="289"/>
      <c r="G193" s="289"/>
      <c r="H193" s="314"/>
      <c r="I193" s="299"/>
      <c r="J193" s="299"/>
      <c r="K193" s="219" t="s">
        <v>534</v>
      </c>
      <c r="L193" s="316"/>
      <c r="M193" s="234"/>
      <c r="N193" s="234"/>
      <c r="O193" s="234"/>
      <c r="P193" s="234"/>
      <c r="Q193" s="234">
        <v>9593</v>
      </c>
      <c r="R193" s="234">
        <v>12779.983</v>
      </c>
      <c r="S193" s="435">
        <v>6625.3</v>
      </c>
      <c r="T193" s="234">
        <v>10000</v>
      </c>
      <c r="U193" s="234">
        <v>10000</v>
      </c>
      <c r="V193" s="158">
        <f>T193+20000</f>
        <v>30000</v>
      </c>
      <c r="W193" s="158">
        <f t="shared" si="36"/>
        <v>30000</v>
      </c>
    </row>
    <row r="194" spans="1:23" ht="56.4" customHeight="1">
      <c r="A194" s="290"/>
      <c r="B194" s="290"/>
      <c r="C194" s="290"/>
      <c r="D194" s="290"/>
      <c r="E194" s="290"/>
      <c r="F194" s="289"/>
      <c r="G194" s="289"/>
      <c r="H194" s="314"/>
      <c r="I194" s="300"/>
      <c r="J194" s="300"/>
      <c r="K194" s="219" t="s">
        <v>535</v>
      </c>
      <c r="L194" s="230"/>
      <c r="M194" s="234"/>
      <c r="N194" s="234"/>
      <c r="O194" s="234"/>
      <c r="P194" s="234"/>
      <c r="Q194" s="234">
        <v>600</v>
      </c>
      <c r="R194" s="234">
        <v>600</v>
      </c>
      <c r="S194" s="435">
        <v>0</v>
      </c>
      <c r="T194" s="234">
        <v>0</v>
      </c>
      <c r="U194" s="234">
        <v>0</v>
      </c>
      <c r="V194" s="158">
        <f t="shared" si="30"/>
        <v>0</v>
      </c>
      <c r="W194" s="158">
        <f t="shared" si="36"/>
        <v>0</v>
      </c>
    </row>
    <row r="195" spans="1:23" ht="55.95" customHeight="1">
      <c r="A195" s="290"/>
      <c r="B195" s="290"/>
      <c r="C195" s="290"/>
      <c r="D195" s="290"/>
      <c r="E195" s="290"/>
      <c r="F195" s="289"/>
      <c r="G195" s="289"/>
      <c r="H195" s="314"/>
      <c r="I195" s="219" t="s">
        <v>23</v>
      </c>
      <c r="J195" s="219" t="s">
        <v>18</v>
      </c>
      <c r="K195" s="219" t="s">
        <v>203</v>
      </c>
      <c r="L195" s="233" t="s">
        <v>84</v>
      </c>
      <c r="M195" s="234"/>
      <c r="N195" s="234"/>
      <c r="O195" s="234">
        <v>567</v>
      </c>
      <c r="P195" s="234"/>
      <c r="Q195" s="234"/>
      <c r="R195" s="234">
        <f t="shared" si="43"/>
        <v>0</v>
      </c>
      <c r="S195" s="435">
        <f t="shared" si="43"/>
        <v>0</v>
      </c>
      <c r="T195" s="234">
        <f t="shared" si="43"/>
        <v>0</v>
      </c>
      <c r="U195" s="234">
        <f t="shared" si="43"/>
        <v>0</v>
      </c>
      <c r="V195" s="158">
        <f t="shared" si="30"/>
        <v>0</v>
      </c>
      <c r="W195" s="158">
        <f t="shared" si="36"/>
        <v>0</v>
      </c>
    </row>
    <row r="196" spans="1:23" ht="28.5" customHeight="1">
      <c r="A196" s="290" t="s">
        <v>25</v>
      </c>
      <c r="B196" s="290" t="s">
        <v>29</v>
      </c>
      <c r="C196" s="290" t="s">
        <v>28</v>
      </c>
      <c r="D196" s="218"/>
      <c r="E196" s="218"/>
      <c r="F196" s="293" t="s">
        <v>47</v>
      </c>
      <c r="G196" s="293" t="s">
        <v>8</v>
      </c>
      <c r="H196" s="290">
        <v>935</v>
      </c>
      <c r="I196" s="290" t="s">
        <v>19</v>
      </c>
      <c r="J196" s="290" t="s">
        <v>27</v>
      </c>
      <c r="K196" s="219" t="s">
        <v>143</v>
      </c>
      <c r="L196" s="296">
        <v>244</v>
      </c>
      <c r="M196" s="234"/>
      <c r="N196" s="234">
        <v>0</v>
      </c>
      <c r="O196" s="234">
        <v>0</v>
      </c>
      <c r="P196" s="234">
        <v>0</v>
      </c>
      <c r="Q196" s="234">
        <v>0</v>
      </c>
      <c r="R196" s="234">
        <f t="shared" si="43"/>
        <v>0</v>
      </c>
      <c r="S196" s="435">
        <f t="shared" si="43"/>
        <v>0</v>
      </c>
      <c r="T196" s="234">
        <f t="shared" si="43"/>
        <v>0</v>
      </c>
      <c r="U196" s="234">
        <f t="shared" si="43"/>
        <v>0</v>
      </c>
      <c r="V196" s="158">
        <f t="shared" si="30"/>
        <v>0</v>
      </c>
      <c r="W196" s="158">
        <f t="shared" si="36"/>
        <v>0</v>
      </c>
    </row>
    <row r="197" spans="1:23" ht="28.5" customHeight="1">
      <c r="A197" s="295"/>
      <c r="B197" s="295"/>
      <c r="C197" s="295"/>
      <c r="D197" s="218"/>
      <c r="E197" s="218"/>
      <c r="F197" s="294"/>
      <c r="G197" s="294"/>
      <c r="H197" s="295"/>
      <c r="I197" s="295"/>
      <c r="J197" s="295"/>
      <c r="K197" s="219" t="s">
        <v>168</v>
      </c>
      <c r="L197" s="297"/>
      <c r="M197" s="234"/>
      <c r="N197" s="234">
        <v>393.7</v>
      </c>
      <c r="O197" s="234"/>
      <c r="P197" s="234"/>
      <c r="Q197" s="234"/>
      <c r="R197" s="234">
        <f t="shared" si="43"/>
        <v>0</v>
      </c>
      <c r="S197" s="435">
        <f t="shared" si="43"/>
        <v>0</v>
      </c>
      <c r="T197" s="234">
        <f t="shared" si="43"/>
        <v>0</v>
      </c>
      <c r="U197" s="234">
        <f t="shared" si="43"/>
        <v>0</v>
      </c>
      <c r="V197" s="158">
        <f t="shared" si="30"/>
        <v>0</v>
      </c>
      <c r="W197" s="158">
        <f t="shared" si="36"/>
        <v>0</v>
      </c>
    </row>
    <row r="198" spans="1:23" s="260" customFormat="1" ht="28.5" customHeight="1">
      <c r="A198" s="258" t="s">
        <v>25</v>
      </c>
      <c r="B198" s="258">
        <v>5</v>
      </c>
      <c r="C198" s="258" t="s">
        <v>4</v>
      </c>
      <c r="D198" s="258"/>
      <c r="E198" s="258"/>
      <c r="F198" s="259"/>
      <c r="G198" s="240" t="s">
        <v>8</v>
      </c>
      <c r="H198" s="216" t="s">
        <v>86</v>
      </c>
      <c r="I198" s="216" t="s">
        <v>19</v>
      </c>
      <c r="J198" s="216" t="s">
        <v>27</v>
      </c>
      <c r="K198" s="219" t="s">
        <v>598</v>
      </c>
      <c r="L198" s="229" t="s">
        <v>84</v>
      </c>
      <c r="M198" s="228"/>
      <c r="N198" s="228"/>
      <c r="O198" s="228"/>
      <c r="P198" s="228"/>
      <c r="Q198" s="228"/>
      <c r="R198" s="228"/>
      <c r="S198" s="435">
        <v>32</v>
      </c>
      <c r="T198" s="234">
        <v>0</v>
      </c>
      <c r="U198" s="234">
        <v>0</v>
      </c>
      <c r="V198" s="158">
        <f t="shared" si="30"/>
        <v>0</v>
      </c>
      <c r="W198" s="158">
        <f t="shared" si="36"/>
        <v>0</v>
      </c>
    </row>
    <row r="199" spans="1:23" ht="26.25" customHeight="1">
      <c r="A199" s="298" t="s">
        <v>25</v>
      </c>
      <c r="B199" s="298" t="s">
        <v>29</v>
      </c>
      <c r="C199" s="298" t="s">
        <v>5</v>
      </c>
      <c r="D199" s="301"/>
      <c r="E199" s="301"/>
      <c r="F199" s="304" t="s">
        <v>212</v>
      </c>
      <c r="G199" s="307" t="s">
        <v>8</v>
      </c>
      <c r="H199" s="310">
        <v>935</v>
      </c>
      <c r="I199" s="298" t="s">
        <v>19</v>
      </c>
      <c r="J199" s="298" t="s">
        <v>26</v>
      </c>
      <c r="K199" s="219" t="s">
        <v>491</v>
      </c>
      <c r="L199" s="307">
        <v>244</v>
      </c>
      <c r="M199" s="234"/>
      <c r="N199" s="234"/>
      <c r="O199" s="234"/>
      <c r="P199" s="234">
        <v>4183.3999999999996</v>
      </c>
      <c r="Q199" s="234">
        <v>3834.8</v>
      </c>
      <c r="R199" s="234">
        <v>19368.597750000001</v>
      </c>
      <c r="S199" s="435">
        <v>20000</v>
      </c>
      <c r="T199" s="234">
        <v>0</v>
      </c>
      <c r="U199" s="234">
        <v>0</v>
      </c>
      <c r="V199" s="158">
        <f t="shared" si="30"/>
        <v>0</v>
      </c>
      <c r="W199" s="158">
        <f t="shared" si="36"/>
        <v>0</v>
      </c>
    </row>
    <row r="200" spans="1:23" ht="18" customHeight="1">
      <c r="A200" s="299"/>
      <c r="B200" s="299"/>
      <c r="C200" s="299"/>
      <c r="D200" s="302"/>
      <c r="E200" s="302"/>
      <c r="F200" s="305"/>
      <c r="G200" s="308"/>
      <c r="H200" s="311"/>
      <c r="I200" s="299"/>
      <c r="J200" s="299"/>
      <c r="K200" s="219" t="s">
        <v>583</v>
      </c>
      <c r="L200" s="308"/>
      <c r="M200" s="234"/>
      <c r="N200" s="234"/>
      <c r="O200" s="234"/>
      <c r="P200" s="234"/>
      <c r="Q200" s="234"/>
      <c r="R200" s="234"/>
      <c r="S200" s="435">
        <v>22275.5</v>
      </c>
      <c r="T200" s="234"/>
      <c r="U200" s="234"/>
      <c r="V200" s="158">
        <f t="shared" si="30"/>
        <v>0</v>
      </c>
      <c r="W200" s="158">
        <f t="shared" si="36"/>
        <v>0</v>
      </c>
    </row>
    <row r="201" spans="1:23" s="91" customFormat="1" ht="17.25" customHeight="1">
      <c r="A201" s="300"/>
      <c r="B201" s="300"/>
      <c r="C201" s="300"/>
      <c r="D201" s="303"/>
      <c r="E201" s="303"/>
      <c r="F201" s="306"/>
      <c r="G201" s="309"/>
      <c r="H201" s="312"/>
      <c r="I201" s="300"/>
      <c r="J201" s="300"/>
      <c r="K201" s="219" t="s">
        <v>536</v>
      </c>
      <c r="L201" s="309"/>
      <c r="M201" s="2"/>
      <c r="N201" s="2"/>
      <c r="O201" s="2"/>
      <c r="P201" s="2">
        <v>12179.5</v>
      </c>
      <c r="Q201" s="2">
        <v>17311.900000000001</v>
      </c>
      <c r="R201" s="2">
        <v>1759.3</v>
      </c>
      <c r="S201" s="273">
        <v>0</v>
      </c>
      <c r="T201" s="2">
        <v>0</v>
      </c>
      <c r="U201" s="2">
        <v>0</v>
      </c>
      <c r="V201" s="158">
        <f t="shared" si="30"/>
        <v>0</v>
      </c>
      <c r="W201" s="158">
        <f t="shared" si="36"/>
        <v>0</v>
      </c>
    </row>
    <row r="202" spans="1:23" s="180" customFormat="1" ht="16.5" customHeight="1">
      <c r="A202" s="226" t="s">
        <v>25</v>
      </c>
      <c r="B202" s="251">
        <v>6</v>
      </c>
      <c r="C202" s="251"/>
      <c r="D202" s="251"/>
      <c r="E202" s="251"/>
      <c r="F202" s="289" t="s">
        <v>144</v>
      </c>
      <c r="G202" s="289" t="s">
        <v>537</v>
      </c>
      <c r="H202" s="177">
        <v>935</v>
      </c>
      <c r="I202" s="178" t="s">
        <v>23</v>
      </c>
      <c r="J202" s="178" t="s">
        <v>23</v>
      </c>
      <c r="K202" s="178" t="s">
        <v>145</v>
      </c>
      <c r="L202" s="179"/>
      <c r="M202" s="87">
        <f>M203</f>
        <v>9559.3799999999992</v>
      </c>
      <c r="N202" s="87">
        <f>N203+N204+N205+N206+N207</f>
        <v>7921.9999999999991</v>
      </c>
      <c r="O202" s="87">
        <f t="shared" ref="O202:U202" si="44">O203+O204+O205+O206+O207+O208+O209</f>
        <v>7111.7000000000007</v>
      </c>
      <c r="P202" s="87">
        <f t="shared" si="44"/>
        <v>6430.1</v>
      </c>
      <c r="Q202" s="87">
        <f t="shared" si="44"/>
        <v>7368.1</v>
      </c>
      <c r="R202" s="87">
        <f t="shared" si="44"/>
        <v>9239.2999999999993</v>
      </c>
      <c r="S202" s="446">
        <f t="shared" si="44"/>
        <v>10982</v>
      </c>
      <c r="T202" s="87">
        <f t="shared" si="44"/>
        <v>11691</v>
      </c>
      <c r="U202" s="87">
        <f t="shared" si="44"/>
        <v>12377.6</v>
      </c>
      <c r="V202" s="171">
        <f>V203+V204+V205+V206+V207+V208+V209</f>
        <v>13691</v>
      </c>
      <c r="W202" s="171">
        <f>W203+W204+W205+W206+W207+W208+W209</f>
        <v>15890.2</v>
      </c>
    </row>
    <row r="203" spans="1:23" s="182" customFormat="1" ht="16.5" customHeight="1">
      <c r="A203" s="290" t="s">
        <v>25</v>
      </c>
      <c r="B203" s="290" t="s">
        <v>30</v>
      </c>
      <c r="C203" s="290" t="s">
        <v>16</v>
      </c>
      <c r="D203" s="290" t="s">
        <v>30</v>
      </c>
      <c r="E203" s="291"/>
      <c r="F203" s="289"/>
      <c r="G203" s="289"/>
      <c r="H203" s="292">
        <v>935</v>
      </c>
      <c r="I203" s="288" t="s">
        <v>23</v>
      </c>
      <c r="J203" s="288" t="s">
        <v>23</v>
      </c>
      <c r="K203" s="288" t="s">
        <v>145</v>
      </c>
      <c r="L203" s="181" t="s">
        <v>184</v>
      </c>
      <c r="M203" s="234">
        <v>9559.3799999999992</v>
      </c>
      <c r="N203" s="234">
        <v>5764</v>
      </c>
      <c r="O203" s="234">
        <v>4977.5</v>
      </c>
      <c r="P203" s="234">
        <v>4701.2</v>
      </c>
      <c r="Q203" s="234">
        <v>5191</v>
      </c>
      <c r="R203" s="234">
        <v>6561</v>
      </c>
      <c r="S203" s="435">
        <v>8300</v>
      </c>
      <c r="T203" s="234">
        <v>8800</v>
      </c>
      <c r="U203" s="234">
        <v>9400</v>
      </c>
      <c r="V203" s="158">
        <v>10800</v>
      </c>
      <c r="W203" s="158">
        <v>12000</v>
      </c>
    </row>
    <row r="204" spans="1:23" s="182" customFormat="1" ht="22.5" customHeight="1">
      <c r="A204" s="290"/>
      <c r="B204" s="290"/>
      <c r="C204" s="290"/>
      <c r="D204" s="290"/>
      <c r="E204" s="291"/>
      <c r="F204" s="289"/>
      <c r="G204" s="289"/>
      <c r="H204" s="292"/>
      <c r="I204" s="288"/>
      <c r="J204" s="288"/>
      <c r="K204" s="288"/>
      <c r="L204" s="181" t="s">
        <v>192</v>
      </c>
      <c r="M204" s="234"/>
      <c r="N204" s="234">
        <v>0.2</v>
      </c>
      <c r="O204" s="234"/>
      <c r="P204" s="84">
        <v>18.3</v>
      </c>
      <c r="Q204" s="84">
        <v>55.7</v>
      </c>
      <c r="R204" s="234">
        <v>108.3</v>
      </c>
      <c r="S204" s="435">
        <v>0</v>
      </c>
      <c r="T204" s="234">
        <v>53</v>
      </c>
      <c r="U204" s="234">
        <f t="shared" ref="R204:U206" si="45">T204</f>
        <v>53</v>
      </c>
      <c r="V204" s="158">
        <f t="shared" si="30"/>
        <v>53</v>
      </c>
      <c r="W204" s="158">
        <f t="shared" ref="W204:W209" si="46">V204</f>
        <v>53</v>
      </c>
    </row>
    <row r="205" spans="1:23" s="182" customFormat="1" ht="12">
      <c r="A205" s="290"/>
      <c r="B205" s="290"/>
      <c r="C205" s="290"/>
      <c r="D205" s="290"/>
      <c r="E205" s="291"/>
      <c r="F205" s="289"/>
      <c r="G205" s="289"/>
      <c r="H205" s="292"/>
      <c r="I205" s="288"/>
      <c r="J205" s="288"/>
      <c r="K205" s="288"/>
      <c r="L205" s="181" t="s">
        <v>183</v>
      </c>
      <c r="M205" s="234"/>
      <c r="N205" s="234">
        <v>1686.6</v>
      </c>
      <c r="O205" s="234">
        <v>1530.3</v>
      </c>
      <c r="P205" s="234">
        <v>1396.8</v>
      </c>
      <c r="Q205" s="234">
        <v>1746.3</v>
      </c>
      <c r="R205" s="234">
        <v>2314</v>
      </c>
      <c r="S205" s="435">
        <v>2496</v>
      </c>
      <c r="T205" s="234">
        <v>2643.8</v>
      </c>
      <c r="U205" s="234">
        <v>2730.4</v>
      </c>
      <c r="V205" s="158">
        <f t="shared" si="30"/>
        <v>2643.8</v>
      </c>
      <c r="W205" s="158">
        <v>3643</v>
      </c>
    </row>
    <row r="206" spans="1:23" s="182" customFormat="1" ht="12">
      <c r="A206" s="290"/>
      <c r="B206" s="290"/>
      <c r="C206" s="290"/>
      <c r="D206" s="290"/>
      <c r="E206" s="291"/>
      <c r="F206" s="289"/>
      <c r="G206" s="289"/>
      <c r="H206" s="292"/>
      <c r="I206" s="288"/>
      <c r="J206" s="288"/>
      <c r="K206" s="288"/>
      <c r="L206" s="181" t="s">
        <v>193</v>
      </c>
      <c r="M206" s="234"/>
      <c r="N206" s="234">
        <v>52.2</v>
      </c>
      <c r="O206" s="234"/>
      <c r="P206" s="84"/>
      <c r="Q206" s="84"/>
      <c r="R206" s="234">
        <f t="shared" si="45"/>
        <v>0</v>
      </c>
      <c r="S206" s="435">
        <f t="shared" si="45"/>
        <v>0</v>
      </c>
      <c r="T206" s="234">
        <f t="shared" si="45"/>
        <v>0</v>
      </c>
      <c r="U206" s="234">
        <f t="shared" si="45"/>
        <v>0</v>
      </c>
      <c r="V206" s="158">
        <f t="shared" si="30"/>
        <v>0</v>
      </c>
      <c r="W206" s="158">
        <f t="shared" si="46"/>
        <v>0</v>
      </c>
    </row>
    <row r="207" spans="1:23" s="182" customFormat="1" ht="12">
      <c r="A207" s="290"/>
      <c r="B207" s="290"/>
      <c r="C207" s="290"/>
      <c r="D207" s="290"/>
      <c r="E207" s="291"/>
      <c r="F207" s="289"/>
      <c r="G207" s="289"/>
      <c r="H207" s="292"/>
      <c r="I207" s="288"/>
      <c r="J207" s="288"/>
      <c r="K207" s="288"/>
      <c r="L207" s="181" t="s">
        <v>84</v>
      </c>
      <c r="M207" s="234"/>
      <c r="N207" s="234">
        <v>419</v>
      </c>
      <c r="O207" s="234">
        <v>516.29999999999995</v>
      </c>
      <c r="P207" s="84">
        <v>313.8</v>
      </c>
      <c r="Q207" s="84">
        <v>218.5</v>
      </c>
      <c r="R207" s="234">
        <v>256</v>
      </c>
      <c r="S207" s="435">
        <v>186</v>
      </c>
      <c r="T207" s="234">
        <v>194.2</v>
      </c>
      <c r="U207" s="234">
        <v>194.2</v>
      </c>
      <c r="V207" s="158">
        <f t="shared" si="30"/>
        <v>194.2</v>
      </c>
      <c r="W207" s="158">
        <f t="shared" si="46"/>
        <v>194.2</v>
      </c>
    </row>
    <row r="208" spans="1:23" s="185" customFormat="1" ht="13.8">
      <c r="A208" s="290"/>
      <c r="B208" s="290"/>
      <c r="C208" s="290"/>
      <c r="D208" s="290"/>
      <c r="E208" s="291"/>
      <c r="F208" s="289"/>
      <c r="G208" s="289"/>
      <c r="H208" s="292"/>
      <c r="I208" s="288"/>
      <c r="J208" s="288"/>
      <c r="K208" s="288" t="s">
        <v>538</v>
      </c>
      <c r="L208" s="227">
        <v>121</v>
      </c>
      <c r="M208" s="183"/>
      <c r="N208" s="183"/>
      <c r="O208" s="227">
        <v>67.3</v>
      </c>
      <c r="P208" s="183"/>
      <c r="Q208" s="184">
        <v>120.3</v>
      </c>
      <c r="R208" s="183"/>
      <c r="S208" s="447"/>
      <c r="T208" s="183"/>
      <c r="U208" s="183"/>
      <c r="V208" s="158">
        <f t="shared" si="30"/>
        <v>0</v>
      </c>
      <c r="W208" s="158">
        <f t="shared" si="46"/>
        <v>0</v>
      </c>
    </row>
    <row r="209" spans="1:23" s="187" customFormat="1">
      <c r="A209" s="290"/>
      <c r="B209" s="290"/>
      <c r="C209" s="290"/>
      <c r="D209" s="290"/>
      <c r="E209" s="291"/>
      <c r="F209" s="289"/>
      <c r="G209" s="289"/>
      <c r="H209" s="292"/>
      <c r="I209" s="288"/>
      <c r="J209" s="288"/>
      <c r="K209" s="288"/>
      <c r="L209" s="186">
        <v>129</v>
      </c>
      <c r="M209" s="183"/>
      <c r="N209" s="183"/>
      <c r="O209" s="227">
        <v>20.3</v>
      </c>
      <c r="P209" s="183"/>
      <c r="Q209" s="184">
        <v>36.299999999999997</v>
      </c>
      <c r="R209" s="183"/>
      <c r="S209" s="447"/>
      <c r="T209" s="183"/>
      <c r="U209" s="183"/>
      <c r="V209" s="158">
        <f t="shared" si="30"/>
        <v>0</v>
      </c>
      <c r="W209" s="158">
        <f t="shared" si="46"/>
        <v>0</v>
      </c>
    </row>
    <row r="210" spans="1:23" s="187" customFormat="1">
      <c r="A210" s="188"/>
      <c r="B210" s="188" t="s">
        <v>508</v>
      </c>
      <c r="F210" s="189"/>
      <c r="G210" s="190"/>
      <c r="L210" s="191"/>
      <c r="M210" s="192"/>
      <c r="N210" s="192"/>
      <c r="O210" s="193"/>
      <c r="P210" s="192"/>
      <c r="Q210" s="192"/>
      <c r="R210" s="192"/>
      <c r="S210" s="430"/>
      <c r="T210" s="129"/>
      <c r="U210" s="129"/>
    </row>
  </sheetData>
  <mergeCells count="432">
    <mergeCell ref="H139:H140"/>
    <mergeCell ref="G144:G146"/>
    <mergeCell ref="H144:H146"/>
    <mergeCell ref="D148:D155"/>
    <mergeCell ref="E11:Q11"/>
    <mergeCell ref="A12:F12"/>
    <mergeCell ref="G12:N12"/>
    <mergeCell ref="A13:F13"/>
    <mergeCell ref="G13:Q13"/>
    <mergeCell ref="A15:E15"/>
    <mergeCell ref="F15:F16"/>
    <mergeCell ref="G15:G16"/>
    <mergeCell ref="H15:L15"/>
    <mergeCell ref="M15:W15"/>
    <mergeCell ref="A95:A96"/>
    <mergeCell ref="E55:E58"/>
    <mergeCell ref="F17:F20"/>
    <mergeCell ref="A21:A22"/>
    <mergeCell ref="B21:B22"/>
    <mergeCell ref="C21:C22"/>
    <mergeCell ref="D21:D22"/>
    <mergeCell ref="E21:E22"/>
    <mergeCell ref="F21:F22"/>
    <mergeCell ref="A17:A20"/>
    <mergeCell ref="B17:B20"/>
    <mergeCell ref="C17:C20"/>
    <mergeCell ref="D17:D20"/>
    <mergeCell ref="E17:E20"/>
    <mergeCell ref="A25:A26"/>
    <mergeCell ref="B25:B26"/>
    <mergeCell ref="E25:E26"/>
    <mergeCell ref="B51:B53"/>
    <mergeCell ref="A51:A53"/>
    <mergeCell ref="A45:A48"/>
    <mergeCell ref="B45:B48"/>
    <mergeCell ref="C40:C41"/>
    <mergeCell ref="D40:D41"/>
    <mergeCell ref="A29:A31"/>
    <mergeCell ref="B29:B31"/>
    <mergeCell ref="C29:C31"/>
    <mergeCell ref="D29:D31"/>
    <mergeCell ref="E29:E31"/>
    <mergeCell ref="C42:C44"/>
    <mergeCell ref="D42:D44"/>
    <mergeCell ref="E42:E44"/>
    <mergeCell ref="A42:A44"/>
    <mergeCell ref="B42:B44"/>
    <mergeCell ref="A40:A41"/>
    <mergeCell ref="A33:A39"/>
    <mergeCell ref="I25:I26"/>
    <mergeCell ref="J25:J26"/>
    <mergeCell ref="I55:I58"/>
    <mergeCell ref="B33:B39"/>
    <mergeCell ref="C33:C39"/>
    <mergeCell ref="D33:D39"/>
    <mergeCell ref="B40:B41"/>
    <mergeCell ref="C45:C48"/>
    <mergeCell ref="D45:D48"/>
    <mergeCell ref="G40:G41"/>
    <mergeCell ref="F42:F44"/>
    <mergeCell ref="G33:G39"/>
    <mergeCell ref="H33:H39"/>
    <mergeCell ref="C51:C53"/>
    <mergeCell ref="D51:D53"/>
    <mergeCell ref="H29:H30"/>
    <mergeCell ref="H40:H41"/>
    <mergeCell ref="F51:F52"/>
    <mergeCell ref="F55:F58"/>
    <mergeCell ref="G55:G58"/>
    <mergeCell ref="H55:H58"/>
    <mergeCell ref="G45:G48"/>
    <mergeCell ref="C25:C26"/>
    <mergeCell ref="D25:D26"/>
    <mergeCell ref="L25:L26"/>
    <mergeCell ref="G25:G26"/>
    <mergeCell ref="H25:H26"/>
    <mergeCell ref="E40:E41"/>
    <mergeCell ref="F40:F41"/>
    <mergeCell ref="L33:L35"/>
    <mergeCell ref="L29:L30"/>
    <mergeCell ref="E51:E53"/>
    <mergeCell ref="F25:F26"/>
    <mergeCell ref="F29:F31"/>
    <mergeCell ref="H45:H48"/>
    <mergeCell ref="I45:I48"/>
    <mergeCell ref="J45:J48"/>
    <mergeCell ref="G42:G44"/>
    <mergeCell ref="H42:H44"/>
    <mergeCell ref="I42:I44"/>
    <mergeCell ref="G29:G30"/>
    <mergeCell ref="I29:I30"/>
    <mergeCell ref="E33:E39"/>
    <mergeCell ref="I33:I39"/>
    <mergeCell ref="F33:F39"/>
    <mergeCell ref="I40:I41"/>
    <mergeCell ref="E45:E48"/>
    <mergeCell ref="F45:F48"/>
    <mergeCell ref="J33:J39"/>
    <mergeCell ref="K40:K41"/>
    <mergeCell ref="K118:K119"/>
    <mergeCell ref="L127:L135"/>
    <mergeCell ref="L159:L161"/>
    <mergeCell ref="R29:R30"/>
    <mergeCell ref="J29:J30"/>
    <mergeCell ref="J40:J41"/>
    <mergeCell ref="L57:L58"/>
    <mergeCell ref="J55:J58"/>
    <mergeCell ref="J42:J44"/>
    <mergeCell ref="K42:K44"/>
    <mergeCell ref="J69:J70"/>
    <mergeCell ref="J121:J122"/>
    <mergeCell ref="K121:K122"/>
    <mergeCell ref="J66:J68"/>
    <mergeCell ref="J72:J74"/>
    <mergeCell ref="K73:K74"/>
    <mergeCell ref="J78:J91"/>
    <mergeCell ref="J92:J94"/>
    <mergeCell ref="H112:H114"/>
    <mergeCell ref="J112:J114"/>
    <mergeCell ref="G107:G114"/>
    <mergeCell ref="F105:F106"/>
    <mergeCell ref="F107:F111"/>
    <mergeCell ref="G72:G74"/>
    <mergeCell ref="H72:H74"/>
    <mergeCell ref="I72:I74"/>
    <mergeCell ref="G75:G77"/>
    <mergeCell ref="T29:T30"/>
    <mergeCell ref="U29:U30"/>
    <mergeCell ref="Q29:Q30"/>
    <mergeCell ref="L55:L56"/>
    <mergeCell ref="K45:K48"/>
    <mergeCell ref="K29:K30"/>
    <mergeCell ref="J97:J104"/>
    <mergeCell ref="G65:G68"/>
    <mergeCell ref="H66:H68"/>
    <mergeCell ref="I66:I68"/>
    <mergeCell ref="F72:F77"/>
    <mergeCell ref="H78:H91"/>
    <mergeCell ref="I78:I91"/>
    <mergeCell ref="F78:F91"/>
    <mergeCell ref="F97:F104"/>
    <mergeCell ref="G97:G101"/>
    <mergeCell ref="H97:H104"/>
    <mergeCell ref="I97:I104"/>
    <mergeCell ref="L116:L117"/>
    <mergeCell ref="L66:L67"/>
    <mergeCell ref="L97:L104"/>
    <mergeCell ref="L62:L64"/>
    <mergeCell ref="S29:S30"/>
    <mergeCell ref="N29:N30"/>
    <mergeCell ref="O29:O30"/>
    <mergeCell ref="P29:P30"/>
    <mergeCell ref="M29:M30"/>
    <mergeCell ref="I127:I135"/>
    <mergeCell ref="I148:I155"/>
    <mergeCell ref="J127:J135"/>
    <mergeCell ref="J95:J96"/>
    <mergeCell ref="J162:J166"/>
    <mergeCell ref="L162:L166"/>
    <mergeCell ref="J148:J155"/>
    <mergeCell ref="B125:B126"/>
    <mergeCell ref="G127:G135"/>
    <mergeCell ref="G162:G166"/>
    <mergeCell ref="H162:H166"/>
    <mergeCell ref="H136:H138"/>
    <mergeCell ref="I136:I138"/>
    <mergeCell ref="I162:I166"/>
    <mergeCell ref="H159:H161"/>
    <mergeCell ref="I159:I161"/>
    <mergeCell ref="B156:B158"/>
    <mergeCell ref="C156:C158"/>
    <mergeCell ref="D156:D158"/>
    <mergeCell ref="E156:E158"/>
    <mergeCell ref="F159:F166"/>
    <mergeCell ref="G159:G161"/>
    <mergeCell ref="B159:B166"/>
    <mergeCell ref="E97:E104"/>
    <mergeCell ref="A65:A68"/>
    <mergeCell ref="B65:B68"/>
    <mergeCell ref="C65:C68"/>
    <mergeCell ref="D65:D68"/>
    <mergeCell ref="E65:E68"/>
    <mergeCell ref="A72:A77"/>
    <mergeCell ref="B72:B77"/>
    <mergeCell ref="C72:C77"/>
    <mergeCell ref="D72:D77"/>
    <mergeCell ref="D69:D70"/>
    <mergeCell ref="E69:E70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78:A91"/>
    <mergeCell ref="B78:B91"/>
    <mergeCell ref="C78:C91"/>
    <mergeCell ref="I95:I96"/>
    <mergeCell ref="G102:G104"/>
    <mergeCell ref="B107:B114"/>
    <mergeCell ref="C107:C114"/>
    <mergeCell ref="D107:D114"/>
    <mergeCell ref="E107:E114"/>
    <mergeCell ref="B105:B106"/>
    <mergeCell ref="C105:C106"/>
    <mergeCell ref="F112:F114"/>
    <mergeCell ref="B95:B96"/>
    <mergeCell ref="C95:C96"/>
    <mergeCell ref="D95:D96"/>
    <mergeCell ref="E95:E96"/>
    <mergeCell ref="F95:F96"/>
    <mergeCell ref="G95:G96"/>
    <mergeCell ref="H95:H96"/>
    <mergeCell ref="H107:H111"/>
    <mergeCell ref="A97:A104"/>
    <mergeCell ref="B97:B104"/>
    <mergeCell ref="C97:C104"/>
    <mergeCell ref="D97:D104"/>
    <mergeCell ref="A121:A123"/>
    <mergeCell ref="B121:B123"/>
    <mergeCell ref="C121:C123"/>
    <mergeCell ref="D121:D123"/>
    <mergeCell ref="I121:I122"/>
    <mergeCell ref="A105:A106"/>
    <mergeCell ref="C127:C135"/>
    <mergeCell ref="E127:E135"/>
    <mergeCell ref="A125:A126"/>
    <mergeCell ref="C125:C126"/>
    <mergeCell ref="D125:D126"/>
    <mergeCell ref="E125:E126"/>
    <mergeCell ref="F125:F126"/>
    <mergeCell ref="F121:F124"/>
    <mergeCell ref="G121:G124"/>
    <mergeCell ref="H121:H124"/>
    <mergeCell ref="E121:E124"/>
    <mergeCell ref="A107:A114"/>
    <mergeCell ref="H127:H135"/>
    <mergeCell ref="D127:D135"/>
    <mergeCell ref="B127:B135"/>
    <mergeCell ref="F127:F135"/>
    <mergeCell ref="H125:H126"/>
    <mergeCell ref="A127:A135"/>
    <mergeCell ref="H141:H143"/>
    <mergeCell ref="A141:A143"/>
    <mergeCell ref="B141:B143"/>
    <mergeCell ref="C141:C143"/>
    <mergeCell ref="D141:D143"/>
    <mergeCell ref="E141:E143"/>
    <mergeCell ref="F141:F143"/>
    <mergeCell ref="G141:G143"/>
    <mergeCell ref="B148:B155"/>
    <mergeCell ref="C148:C155"/>
    <mergeCell ref="B139:B140"/>
    <mergeCell ref="A167:A174"/>
    <mergeCell ref="B167:B174"/>
    <mergeCell ref="C167:C174"/>
    <mergeCell ref="D167:D174"/>
    <mergeCell ref="E167:E174"/>
    <mergeCell ref="H186:H189"/>
    <mergeCell ref="F167:F174"/>
    <mergeCell ref="G167:G174"/>
    <mergeCell ref="H167:H174"/>
    <mergeCell ref="E148:E155"/>
    <mergeCell ref="G148:G155"/>
    <mergeCell ref="F148:F155"/>
    <mergeCell ref="A144:A146"/>
    <mergeCell ref="B144:B146"/>
    <mergeCell ref="C144:C146"/>
    <mergeCell ref="A156:A158"/>
    <mergeCell ref="A159:A166"/>
    <mergeCell ref="C159:C166"/>
    <mergeCell ref="D159:D166"/>
    <mergeCell ref="E159:E166"/>
    <mergeCell ref="F156:F158"/>
    <mergeCell ref="A148:A155"/>
    <mergeCell ref="L167:L174"/>
    <mergeCell ref="L190:L191"/>
    <mergeCell ref="I167:I174"/>
    <mergeCell ref="J167:J174"/>
    <mergeCell ref="D144:D146"/>
    <mergeCell ref="E144:E146"/>
    <mergeCell ref="F144:F146"/>
    <mergeCell ref="J144:J146"/>
    <mergeCell ref="J159:J161"/>
    <mergeCell ref="H148:H155"/>
    <mergeCell ref="I69:I70"/>
    <mergeCell ref="L154:L155"/>
    <mergeCell ref="L148:L153"/>
    <mergeCell ref="A55:A58"/>
    <mergeCell ref="B55:B58"/>
    <mergeCell ref="C55:C58"/>
    <mergeCell ref="D55:D58"/>
    <mergeCell ref="A139:A140"/>
    <mergeCell ref="C139:C140"/>
    <mergeCell ref="D139:D140"/>
    <mergeCell ref="D105:D106"/>
    <mergeCell ref="E105:E106"/>
    <mergeCell ref="I112:I114"/>
    <mergeCell ref="I144:I146"/>
    <mergeCell ref="J136:J138"/>
    <mergeCell ref="I142:I143"/>
    <mergeCell ref="J142:J143"/>
    <mergeCell ref="A136:A138"/>
    <mergeCell ref="B136:B138"/>
    <mergeCell ref="C136:C138"/>
    <mergeCell ref="E78:E91"/>
    <mergeCell ref="G78:G90"/>
    <mergeCell ref="E139:E140"/>
    <mergeCell ref="F139:F140"/>
    <mergeCell ref="G125:G126"/>
    <mergeCell ref="H59:H64"/>
    <mergeCell ref="I59:I64"/>
    <mergeCell ref="J59:J6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J115:J119"/>
    <mergeCell ref="A59:A64"/>
    <mergeCell ref="B59:B64"/>
    <mergeCell ref="C59:C64"/>
    <mergeCell ref="D59:D64"/>
    <mergeCell ref="E59:E64"/>
    <mergeCell ref="A69:A70"/>
    <mergeCell ref="B69:B70"/>
    <mergeCell ref="C69:C70"/>
    <mergeCell ref="F69:F70"/>
    <mergeCell ref="H69:H70"/>
    <mergeCell ref="V29:V30"/>
    <mergeCell ref="W29:W30"/>
    <mergeCell ref="A175:A185"/>
    <mergeCell ref="B175:B185"/>
    <mergeCell ref="C175:C185"/>
    <mergeCell ref="D175:D185"/>
    <mergeCell ref="E175:E185"/>
    <mergeCell ref="F175:F185"/>
    <mergeCell ref="G175:G185"/>
    <mergeCell ref="H175:H185"/>
    <mergeCell ref="I175:I185"/>
    <mergeCell ref="J175:J185"/>
    <mergeCell ref="L175:L185"/>
    <mergeCell ref="F65:F67"/>
    <mergeCell ref="F59:F64"/>
    <mergeCell ref="G59:G64"/>
    <mergeCell ref="G69:G70"/>
    <mergeCell ref="G139:G140"/>
    <mergeCell ref="D136:D138"/>
    <mergeCell ref="E136:E138"/>
    <mergeCell ref="F136:F138"/>
    <mergeCell ref="G136:G138"/>
    <mergeCell ref="E72:E77"/>
    <mergeCell ref="D78:D91"/>
    <mergeCell ref="I186:I189"/>
    <mergeCell ref="J186:J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A186:A189"/>
    <mergeCell ref="B186:B189"/>
    <mergeCell ref="C186:C189"/>
    <mergeCell ref="D186:D189"/>
    <mergeCell ref="E186:E189"/>
    <mergeCell ref="F186:F189"/>
    <mergeCell ref="G186:G189"/>
    <mergeCell ref="U190:U191"/>
    <mergeCell ref="A192:A195"/>
    <mergeCell ref="B192:B195"/>
    <mergeCell ref="C192:C195"/>
    <mergeCell ref="D192:D195"/>
    <mergeCell ref="E192:E195"/>
    <mergeCell ref="F192:F195"/>
    <mergeCell ref="G192:G195"/>
    <mergeCell ref="H192:H195"/>
    <mergeCell ref="I192:I194"/>
    <mergeCell ref="J192:J194"/>
    <mergeCell ref="L192:L193"/>
    <mergeCell ref="K190:K191"/>
    <mergeCell ref="M190:M191"/>
    <mergeCell ref="N190:N191"/>
    <mergeCell ref="O190:O191"/>
    <mergeCell ref="P190:P191"/>
    <mergeCell ref="Q190:Q191"/>
    <mergeCell ref="R190:R191"/>
    <mergeCell ref="S190:S191"/>
    <mergeCell ref="T190:T191"/>
    <mergeCell ref="G196:G197"/>
    <mergeCell ref="H196:H197"/>
    <mergeCell ref="I196:I197"/>
    <mergeCell ref="J196:J197"/>
    <mergeCell ref="L196:L197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J199:J201"/>
    <mergeCell ref="L199:L201"/>
    <mergeCell ref="A196:A197"/>
    <mergeCell ref="B196:B197"/>
    <mergeCell ref="C196:C197"/>
    <mergeCell ref="F196:F197"/>
    <mergeCell ref="J203:J209"/>
    <mergeCell ref="K203:K207"/>
    <mergeCell ref="K208:K209"/>
    <mergeCell ref="F202:F209"/>
    <mergeCell ref="G202:G209"/>
    <mergeCell ref="A203:A209"/>
    <mergeCell ref="B203:B209"/>
    <mergeCell ref="C203:C209"/>
    <mergeCell ref="D203:D209"/>
    <mergeCell ref="E203:E209"/>
    <mergeCell ref="H203:H209"/>
    <mergeCell ref="I203:I209"/>
  </mergeCells>
  <pageMargins left="0.11811023622047245" right="0.11811023622047245" top="0.39370078740157483" bottom="0.39370078740157483" header="0.31496062992125984" footer="0.31496062992125984"/>
  <pageSetup paperSize="9" scale="46" fitToHeight="4" orientation="portrait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D77"/>
  <sheetViews>
    <sheetView view="pageBreakPreview" zoomScale="74" zoomScaleNormal="124" zoomScaleSheetLayoutView="74" workbookViewId="0">
      <selection activeCell="T10" sqref="T10"/>
    </sheetView>
  </sheetViews>
  <sheetFormatPr defaultColWidth="9.109375" defaultRowHeight="14.4"/>
  <cols>
    <col min="1" max="1" width="4.6640625" style="85" customWidth="1"/>
    <col min="2" max="2" width="5.88671875" style="85" customWidth="1"/>
    <col min="3" max="3" width="22" style="85" customWidth="1"/>
    <col min="4" max="4" width="37.44140625" style="85" customWidth="1"/>
    <col min="5" max="5" width="13.33203125" style="85" customWidth="1"/>
    <col min="6" max="6" width="11.44140625" style="85" customWidth="1"/>
    <col min="7" max="7" width="11.33203125" style="85" customWidth="1"/>
    <col min="8" max="8" width="10.33203125" style="85" customWidth="1"/>
    <col min="9" max="9" width="10.88671875" style="85" customWidth="1"/>
    <col min="10" max="10" width="11.33203125" style="85" customWidth="1"/>
    <col min="11" max="11" width="9.109375" style="197" customWidth="1"/>
    <col min="12" max="12" width="9.109375" style="44" customWidth="1"/>
    <col min="13" max="13" width="9.109375" style="85" customWidth="1"/>
    <col min="14" max="14" width="10.33203125" style="85" customWidth="1"/>
    <col min="15" max="15" width="10.6640625" style="85" customWidth="1"/>
    <col min="16" max="16" width="9.33203125" style="85" customWidth="1"/>
    <col min="17" max="17" width="11.21875" style="85" customWidth="1"/>
    <col min="18" max="23" width="9.109375" style="85" customWidth="1"/>
    <col min="24" max="24" width="14.88671875" style="85" customWidth="1"/>
    <col min="25" max="25" width="9.5546875" style="85" bestFit="1" customWidth="1"/>
    <col min="26" max="26" width="10.88671875" style="85" bestFit="1" customWidth="1"/>
    <col min="27" max="28" width="9.5546875" style="85" bestFit="1" customWidth="1"/>
    <col min="29" max="16384" width="9.109375" style="85"/>
  </cols>
  <sheetData>
    <row r="1" spans="1:212">
      <c r="A1" s="123"/>
      <c r="B1" s="123"/>
      <c r="C1" s="123"/>
      <c r="E1" s="123"/>
      <c r="F1" s="124"/>
      <c r="G1" s="7"/>
      <c r="I1" s="123"/>
      <c r="J1" s="123"/>
      <c r="K1" s="123"/>
      <c r="L1" s="59"/>
      <c r="M1" s="127"/>
      <c r="N1" s="269" t="s">
        <v>549</v>
      </c>
      <c r="O1" s="126"/>
      <c r="P1" s="127"/>
      <c r="Q1" s="128"/>
      <c r="R1" s="127"/>
      <c r="T1" s="123"/>
      <c r="V1" s="123"/>
      <c r="W1" s="123"/>
      <c r="X1" s="123"/>
      <c r="Z1" s="123"/>
      <c r="AA1" s="123"/>
      <c r="AB1" s="123"/>
      <c r="AD1" s="123"/>
      <c r="AE1" s="123"/>
      <c r="AF1" s="123"/>
      <c r="AH1" s="123"/>
      <c r="AI1" s="123"/>
      <c r="AJ1" s="123"/>
      <c r="AL1" s="123"/>
      <c r="AM1" s="123"/>
      <c r="AN1" s="123"/>
      <c r="AP1" s="123"/>
      <c r="AQ1" s="123"/>
      <c r="AR1" s="123"/>
      <c r="AT1" s="123"/>
      <c r="AU1" s="123"/>
      <c r="AV1" s="123"/>
      <c r="AX1" s="123"/>
      <c r="AY1" s="123"/>
      <c r="AZ1" s="123"/>
      <c r="BB1" s="123"/>
      <c r="BC1" s="123"/>
      <c r="BD1" s="123"/>
      <c r="BF1" s="123"/>
      <c r="BG1" s="123"/>
      <c r="BH1" s="123"/>
      <c r="BJ1" s="123"/>
      <c r="BK1" s="123"/>
      <c r="BL1" s="123"/>
      <c r="BN1" s="123"/>
      <c r="BO1" s="123"/>
      <c r="BP1" s="123"/>
      <c r="BR1" s="123"/>
      <c r="BS1" s="123"/>
      <c r="BT1" s="123"/>
      <c r="BV1" s="123"/>
      <c r="BW1" s="123"/>
      <c r="BX1" s="123"/>
      <c r="BZ1" s="123"/>
      <c r="CA1" s="123"/>
      <c r="CB1" s="123"/>
      <c r="CD1" s="123"/>
      <c r="CE1" s="123"/>
      <c r="CF1" s="123"/>
      <c r="CH1" s="123"/>
      <c r="CI1" s="123"/>
      <c r="CJ1" s="123"/>
      <c r="CL1" s="123"/>
      <c r="CM1" s="123"/>
      <c r="CN1" s="123"/>
      <c r="CP1" s="123"/>
      <c r="CQ1" s="123"/>
      <c r="CR1" s="123"/>
      <c r="CT1" s="123"/>
      <c r="CU1" s="123"/>
      <c r="CV1" s="123"/>
      <c r="CX1" s="123"/>
      <c r="CY1" s="123"/>
      <c r="CZ1" s="123"/>
      <c r="DB1" s="123"/>
      <c r="DC1" s="123"/>
      <c r="DD1" s="123"/>
      <c r="DF1" s="123"/>
      <c r="DG1" s="123"/>
      <c r="DH1" s="123"/>
      <c r="DJ1" s="123"/>
      <c r="DK1" s="123"/>
      <c r="DL1" s="123"/>
      <c r="DN1" s="123"/>
      <c r="DO1" s="123"/>
      <c r="DP1" s="123"/>
      <c r="DR1" s="123"/>
      <c r="DS1" s="123"/>
      <c r="DT1" s="123"/>
      <c r="DV1" s="123"/>
      <c r="DW1" s="123"/>
      <c r="DX1" s="123"/>
      <c r="DZ1" s="123"/>
      <c r="EA1" s="123"/>
      <c r="EB1" s="123"/>
      <c r="ED1" s="123"/>
      <c r="EE1" s="123"/>
      <c r="EF1" s="123"/>
      <c r="EH1" s="123"/>
      <c r="EI1" s="123"/>
      <c r="EJ1" s="123"/>
      <c r="EL1" s="123"/>
      <c r="EM1" s="123"/>
      <c r="EN1" s="123"/>
      <c r="EP1" s="123"/>
      <c r="EQ1" s="123"/>
      <c r="ER1" s="123"/>
      <c r="ET1" s="123"/>
      <c r="EU1" s="123"/>
      <c r="EV1" s="123"/>
      <c r="EX1" s="123"/>
      <c r="EY1" s="123"/>
      <c r="EZ1" s="123"/>
      <c r="FB1" s="123"/>
      <c r="FC1" s="123"/>
      <c r="FD1" s="123"/>
      <c r="FF1" s="123"/>
      <c r="FG1" s="123"/>
      <c r="FH1" s="123"/>
      <c r="FJ1" s="123"/>
      <c r="FK1" s="123"/>
      <c r="FL1" s="123"/>
      <c r="FN1" s="123"/>
      <c r="FO1" s="123"/>
      <c r="FP1" s="123"/>
      <c r="FR1" s="123"/>
      <c r="FS1" s="123"/>
      <c r="FT1" s="123"/>
      <c r="FV1" s="123"/>
      <c r="FW1" s="123"/>
      <c r="FX1" s="123"/>
      <c r="FZ1" s="123"/>
      <c r="GA1" s="123"/>
      <c r="GB1" s="123"/>
      <c r="GD1" s="123"/>
      <c r="GE1" s="123"/>
      <c r="GF1" s="123"/>
      <c r="GH1" s="123"/>
      <c r="GI1" s="123"/>
      <c r="GJ1" s="123"/>
      <c r="GL1" s="123"/>
      <c r="GM1" s="123"/>
      <c r="GN1" s="123"/>
      <c r="GP1" s="123"/>
      <c r="GQ1" s="123"/>
      <c r="GR1" s="123"/>
      <c r="GT1" s="123"/>
      <c r="GU1" s="123"/>
      <c r="GV1" s="123"/>
      <c r="GX1" s="123"/>
      <c r="GY1" s="123"/>
      <c r="GZ1" s="123"/>
      <c r="HB1" s="123"/>
      <c r="HC1" s="123"/>
      <c r="HD1" s="123"/>
    </row>
    <row r="2" spans="1:212">
      <c r="A2" s="123"/>
      <c r="B2" s="123"/>
      <c r="C2" s="123"/>
      <c r="E2" s="123"/>
      <c r="F2" s="124"/>
      <c r="G2" s="7"/>
      <c r="I2" s="123"/>
      <c r="J2" s="123"/>
      <c r="K2" s="123"/>
      <c r="L2" s="63"/>
      <c r="M2" s="123"/>
      <c r="N2" s="128"/>
      <c r="O2" s="128"/>
      <c r="P2" s="128" t="s">
        <v>492</v>
      </c>
      <c r="R2" s="127"/>
      <c r="T2" s="123"/>
      <c r="V2" s="123"/>
      <c r="W2" s="123"/>
      <c r="X2" s="123"/>
      <c r="Z2" s="123"/>
      <c r="AA2" s="123"/>
      <c r="AB2" s="123"/>
      <c r="AD2" s="123"/>
      <c r="AE2" s="123"/>
      <c r="AF2" s="123"/>
      <c r="AH2" s="123"/>
      <c r="AI2" s="123"/>
      <c r="AJ2" s="123"/>
      <c r="AL2" s="123"/>
      <c r="AM2" s="123"/>
      <c r="AN2" s="123"/>
      <c r="AP2" s="123"/>
      <c r="AQ2" s="123"/>
      <c r="AR2" s="123"/>
      <c r="AT2" s="123"/>
      <c r="AU2" s="123"/>
      <c r="AV2" s="123"/>
      <c r="AX2" s="123"/>
      <c r="AY2" s="123"/>
      <c r="AZ2" s="123"/>
      <c r="BB2" s="123"/>
      <c r="BC2" s="123"/>
      <c r="BD2" s="123"/>
      <c r="BF2" s="123"/>
      <c r="BG2" s="123"/>
      <c r="BH2" s="123"/>
      <c r="BJ2" s="123"/>
      <c r="BK2" s="123"/>
      <c r="BL2" s="123"/>
      <c r="BN2" s="123"/>
      <c r="BO2" s="123"/>
      <c r="BP2" s="123"/>
      <c r="BR2" s="123"/>
      <c r="BS2" s="123"/>
      <c r="BT2" s="123"/>
      <c r="BV2" s="123"/>
      <c r="BW2" s="123"/>
      <c r="BX2" s="123"/>
      <c r="BZ2" s="123"/>
      <c r="CA2" s="123"/>
      <c r="CB2" s="123"/>
      <c r="CD2" s="123"/>
      <c r="CE2" s="123"/>
      <c r="CF2" s="123"/>
      <c r="CH2" s="123"/>
      <c r="CI2" s="123"/>
      <c r="CJ2" s="123"/>
      <c r="CL2" s="123"/>
      <c r="CM2" s="123"/>
      <c r="CN2" s="123"/>
      <c r="CP2" s="123"/>
      <c r="CQ2" s="123"/>
      <c r="CR2" s="123"/>
      <c r="CT2" s="123"/>
      <c r="CU2" s="123"/>
      <c r="CV2" s="123"/>
      <c r="CX2" s="123"/>
      <c r="CY2" s="123"/>
      <c r="CZ2" s="123"/>
      <c r="DB2" s="123"/>
      <c r="DC2" s="123"/>
      <c r="DD2" s="123"/>
      <c r="DF2" s="123"/>
      <c r="DG2" s="123"/>
      <c r="DH2" s="123"/>
      <c r="DJ2" s="123"/>
      <c r="DK2" s="123"/>
      <c r="DL2" s="123"/>
      <c r="DN2" s="123"/>
      <c r="DO2" s="123"/>
      <c r="DP2" s="123"/>
      <c r="DR2" s="123"/>
      <c r="DS2" s="123"/>
      <c r="DT2" s="123"/>
      <c r="DV2" s="123"/>
      <c r="DW2" s="123"/>
      <c r="DX2" s="123"/>
      <c r="DZ2" s="123"/>
      <c r="EA2" s="123"/>
      <c r="EB2" s="123"/>
      <c r="ED2" s="123"/>
      <c r="EE2" s="123"/>
      <c r="EF2" s="123"/>
      <c r="EH2" s="123"/>
      <c r="EI2" s="123"/>
      <c r="EJ2" s="123"/>
      <c r="EL2" s="123"/>
      <c r="EM2" s="123"/>
      <c r="EN2" s="123"/>
      <c r="EP2" s="123"/>
      <c r="EQ2" s="123"/>
      <c r="ER2" s="123"/>
      <c r="ET2" s="123"/>
      <c r="EU2" s="123"/>
      <c r="EV2" s="123"/>
      <c r="EX2" s="123"/>
      <c r="EY2" s="123"/>
      <c r="EZ2" s="123"/>
      <c r="FB2" s="123"/>
      <c r="FC2" s="123"/>
      <c r="FD2" s="123"/>
      <c r="FF2" s="123"/>
      <c r="FG2" s="123"/>
      <c r="FH2" s="123"/>
      <c r="FJ2" s="123"/>
      <c r="FK2" s="123"/>
      <c r="FL2" s="123"/>
      <c r="FN2" s="123"/>
      <c r="FO2" s="123"/>
      <c r="FP2" s="123"/>
      <c r="FR2" s="123"/>
      <c r="FS2" s="123"/>
      <c r="FT2" s="123"/>
      <c r="FV2" s="123"/>
      <c r="FW2" s="123"/>
      <c r="FX2" s="123"/>
      <c r="FZ2" s="123"/>
      <c r="GA2" s="123"/>
      <c r="GB2" s="123"/>
      <c r="GD2" s="123"/>
      <c r="GE2" s="123"/>
      <c r="GF2" s="123"/>
      <c r="GH2" s="123"/>
      <c r="GI2" s="123"/>
      <c r="GJ2" s="123"/>
      <c r="GL2" s="123"/>
      <c r="GM2" s="123"/>
      <c r="GN2" s="123"/>
      <c r="GP2" s="123"/>
      <c r="GQ2" s="123"/>
      <c r="GR2" s="123"/>
      <c r="GT2" s="123"/>
      <c r="GU2" s="123"/>
      <c r="GV2" s="123"/>
      <c r="GX2" s="123"/>
      <c r="GY2" s="123"/>
      <c r="GZ2" s="123"/>
      <c r="HB2" s="123"/>
      <c r="HC2" s="123"/>
      <c r="HD2" s="123"/>
    </row>
    <row r="3" spans="1:212">
      <c r="A3" s="123"/>
      <c r="B3" s="123"/>
      <c r="C3" s="123"/>
      <c r="E3" s="123"/>
      <c r="F3" s="124"/>
      <c r="G3" s="7"/>
      <c r="I3" s="123"/>
      <c r="J3" s="123"/>
      <c r="K3" s="123"/>
      <c r="L3" s="59"/>
      <c r="M3" s="123"/>
      <c r="N3" s="127"/>
      <c r="O3" s="127"/>
      <c r="P3" s="127" t="s">
        <v>600</v>
      </c>
      <c r="Q3" s="128"/>
      <c r="R3" s="127"/>
      <c r="T3" s="123"/>
      <c r="V3" s="123"/>
      <c r="W3" s="123"/>
      <c r="X3" s="123"/>
      <c r="Z3" s="123"/>
      <c r="AA3" s="123"/>
      <c r="AB3" s="123"/>
      <c r="AD3" s="123"/>
      <c r="AE3" s="123"/>
      <c r="AF3" s="123"/>
      <c r="AH3" s="123"/>
      <c r="AI3" s="123"/>
      <c r="AJ3" s="123"/>
      <c r="AL3" s="123"/>
      <c r="AM3" s="123"/>
      <c r="AN3" s="123"/>
      <c r="AP3" s="123"/>
      <c r="AQ3" s="123"/>
      <c r="AR3" s="123"/>
      <c r="AT3" s="123"/>
      <c r="AU3" s="123"/>
      <c r="AV3" s="123"/>
      <c r="AX3" s="123"/>
      <c r="AY3" s="123"/>
      <c r="AZ3" s="123"/>
      <c r="BB3" s="123"/>
      <c r="BC3" s="123"/>
      <c r="BD3" s="123"/>
      <c r="BF3" s="123"/>
      <c r="BG3" s="123"/>
      <c r="BH3" s="123"/>
      <c r="BJ3" s="123"/>
      <c r="BK3" s="123"/>
      <c r="BL3" s="123"/>
      <c r="BN3" s="123"/>
      <c r="BO3" s="123"/>
      <c r="BP3" s="123"/>
      <c r="BR3" s="123"/>
      <c r="BS3" s="123"/>
      <c r="BT3" s="123"/>
      <c r="BV3" s="123"/>
      <c r="BW3" s="123"/>
      <c r="BX3" s="123"/>
      <c r="BZ3" s="123"/>
      <c r="CA3" s="123"/>
      <c r="CB3" s="123"/>
      <c r="CD3" s="123"/>
      <c r="CE3" s="123"/>
      <c r="CF3" s="123"/>
      <c r="CH3" s="123"/>
      <c r="CI3" s="123"/>
      <c r="CJ3" s="123"/>
      <c r="CL3" s="123"/>
      <c r="CM3" s="123"/>
      <c r="CN3" s="123"/>
      <c r="CP3" s="123"/>
      <c r="CQ3" s="123"/>
      <c r="CR3" s="123"/>
      <c r="CT3" s="123"/>
      <c r="CU3" s="123"/>
      <c r="CV3" s="123"/>
      <c r="CX3" s="123"/>
      <c r="CY3" s="123"/>
      <c r="CZ3" s="123"/>
      <c r="DB3" s="123"/>
      <c r="DC3" s="123"/>
      <c r="DD3" s="123"/>
      <c r="DF3" s="123"/>
      <c r="DG3" s="123"/>
      <c r="DH3" s="123"/>
      <c r="DJ3" s="123"/>
      <c r="DK3" s="123"/>
      <c r="DL3" s="123"/>
      <c r="DN3" s="123"/>
      <c r="DO3" s="123"/>
      <c r="DP3" s="123"/>
      <c r="DR3" s="123"/>
      <c r="DS3" s="123"/>
      <c r="DT3" s="123"/>
      <c r="DV3" s="123"/>
      <c r="DW3" s="123"/>
      <c r="DX3" s="123"/>
      <c r="DZ3" s="123"/>
      <c r="EA3" s="123"/>
      <c r="EB3" s="123"/>
      <c r="ED3" s="123"/>
      <c r="EE3" s="123"/>
      <c r="EF3" s="123"/>
      <c r="EH3" s="123"/>
      <c r="EI3" s="123"/>
      <c r="EJ3" s="123"/>
      <c r="EL3" s="123"/>
      <c r="EM3" s="123"/>
      <c r="EN3" s="123"/>
      <c r="EP3" s="123"/>
      <c r="EQ3" s="123"/>
      <c r="ER3" s="123"/>
      <c r="ET3" s="123"/>
      <c r="EU3" s="123"/>
      <c r="EV3" s="123"/>
      <c r="EX3" s="123"/>
      <c r="EY3" s="123"/>
      <c r="EZ3" s="123"/>
      <c r="FB3" s="123"/>
      <c r="FC3" s="123"/>
      <c r="FD3" s="123"/>
      <c r="FF3" s="123"/>
      <c r="FG3" s="123"/>
      <c r="FH3" s="123"/>
      <c r="FJ3" s="123"/>
      <c r="FK3" s="123"/>
      <c r="FL3" s="123"/>
      <c r="FN3" s="123"/>
      <c r="FO3" s="123"/>
      <c r="FP3" s="123"/>
      <c r="FR3" s="123"/>
      <c r="FS3" s="123"/>
      <c r="FT3" s="123"/>
      <c r="FV3" s="123"/>
      <c r="FW3" s="123"/>
      <c r="FX3" s="123"/>
      <c r="FZ3" s="123"/>
      <c r="GA3" s="123"/>
      <c r="GB3" s="123"/>
      <c r="GD3" s="123"/>
      <c r="GE3" s="123"/>
      <c r="GF3" s="123"/>
      <c r="GH3" s="123"/>
      <c r="GI3" s="123"/>
      <c r="GJ3" s="123"/>
      <c r="GL3" s="123"/>
      <c r="GM3" s="123"/>
      <c r="GN3" s="123"/>
      <c r="GP3" s="123"/>
      <c r="GQ3" s="123"/>
      <c r="GR3" s="123"/>
      <c r="GT3" s="123"/>
      <c r="GU3" s="123"/>
      <c r="GV3" s="123"/>
      <c r="GX3" s="123"/>
      <c r="GY3" s="123"/>
      <c r="GZ3" s="123"/>
      <c r="HB3" s="123"/>
      <c r="HC3" s="123"/>
      <c r="HD3" s="123"/>
    </row>
    <row r="4" spans="1:212" ht="14.1" customHeight="1">
      <c r="A4" s="8"/>
      <c r="B4" s="8"/>
      <c r="C4" s="9"/>
      <c r="D4" s="9"/>
      <c r="E4" s="9"/>
      <c r="F4" s="124"/>
      <c r="G4" s="7"/>
      <c r="H4" s="9"/>
      <c r="I4" s="9"/>
      <c r="J4" s="9"/>
      <c r="K4" s="9"/>
      <c r="L4" s="59"/>
      <c r="M4" s="9"/>
      <c r="N4" s="127"/>
      <c r="O4" s="127"/>
      <c r="P4" s="127" t="s">
        <v>493</v>
      </c>
      <c r="Q4" s="128"/>
      <c r="R4" s="127"/>
    </row>
    <row r="5" spans="1:212" ht="14.1" customHeight="1">
      <c r="A5" s="8"/>
      <c r="B5" s="8"/>
      <c r="C5" s="9"/>
      <c r="D5" s="9"/>
      <c r="E5" s="9"/>
      <c r="F5" s="124"/>
      <c r="G5" s="7"/>
      <c r="H5" s="9"/>
      <c r="I5" s="9"/>
      <c r="J5" s="9"/>
      <c r="K5" s="9"/>
      <c r="L5" s="59"/>
      <c r="M5" s="9"/>
      <c r="N5" s="127"/>
      <c r="O5" s="127"/>
      <c r="P5" s="127" t="s">
        <v>20</v>
      </c>
      <c r="Q5" s="128"/>
      <c r="R5" s="127"/>
    </row>
    <row r="6" spans="1:212" ht="14.1" customHeight="1">
      <c r="A6" s="8"/>
      <c r="B6" s="8"/>
      <c r="C6" s="9"/>
      <c r="D6" s="9"/>
      <c r="E6" s="9"/>
      <c r="F6" s="124"/>
      <c r="G6" s="7"/>
      <c r="H6" s="9"/>
      <c r="I6" s="9"/>
      <c r="J6" s="9"/>
      <c r="K6" s="9"/>
      <c r="L6" s="59"/>
      <c r="M6" s="9"/>
      <c r="N6" s="127"/>
      <c r="O6" s="127"/>
      <c r="P6" s="127" t="s">
        <v>57</v>
      </c>
      <c r="Q6" s="128"/>
      <c r="R6" s="127"/>
    </row>
    <row r="7" spans="1:212" ht="14.1" customHeight="1">
      <c r="A7" s="8"/>
      <c r="B7" s="8"/>
      <c r="C7" s="9"/>
      <c r="D7" s="9"/>
      <c r="E7" s="9"/>
      <c r="F7" s="124"/>
      <c r="G7" s="7"/>
      <c r="H7" s="9"/>
      <c r="I7" s="9"/>
      <c r="J7" s="9"/>
      <c r="K7" s="9"/>
      <c r="L7" s="59"/>
      <c r="M7" s="9"/>
      <c r="N7" s="127"/>
      <c r="O7" s="127"/>
      <c r="P7" s="127" t="s">
        <v>513</v>
      </c>
      <c r="Q7" s="128"/>
      <c r="R7" s="127"/>
      <c r="U7" s="131"/>
    </row>
    <row r="9" spans="1:212" ht="34.5" customHeight="1">
      <c r="A9" s="377" t="s">
        <v>146</v>
      </c>
      <c r="B9" s="397"/>
      <c r="C9" s="397"/>
      <c r="D9" s="397"/>
      <c r="E9" s="397"/>
      <c r="F9" s="397"/>
      <c r="G9" s="397"/>
      <c r="H9" s="397"/>
      <c r="I9" s="397"/>
      <c r="J9" s="397"/>
      <c r="K9" s="383"/>
      <c r="L9" s="383"/>
      <c r="M9" s="383"/>
      <c r="N9" s="383"/>
    </row>
    <row r="10" spans="1:212" ht="18" customHeight="1">
      <c r="A10" s="99"/>
      <c r="B10" s="100"/>
      <c r="C10" s="100"/>
      <c r="D10" s="100"/>
      <c r="E10" s="279">
        <v>8062582.7274600007</v>
      </c>
      <c r="F10" s="279">
        <v>400874.7</v>
      </c>
      <c r="G10" s="279">
        <v>431453.4</v>
      </c>
      <c r="H10" s="279">
        <v>430333.2</v>
      </c>
      <c r="I10" s="279">
        <v>432841.4</v>
      </c>
      <c r="J10" s="279">
        <v>585289.79999999993</v>
      </c>
      <c r="K10" s="280">
        <v>916148.23924999998</v>
      </c>
      <c r="L10" s="281">
        <v>881170.14729999995</v>
      </c>
      <c r="M10" s="282">
        <v>681980.96369000012</v>
      </c>
      <c r="N10" s="282">
        <v>2048929.9772200002</v>
      </c>
      <c r="O10" s="282">
        <v>613621.89999999991</v>
      </c>
      <c r="P10" s="282">
        <v>639939</v>
      </c>
    </row>
    <row r="11" spans="1:212" ht="18" customHeight="1">
      <c r="A11" s="378" t="s">
        <v>58</v>
      </c>
      <c r="B11" s="379"/>
      <c r="C11" s="379"/>
      <c r="D11" s="379"/>
      <c r="E11" s="380" t="s">
        <v>514</v>
      </c>
      <c r="F11" s="381"/>
      <c r="G11" s="381"/>
      <c r="H11" s="381"/>
      <c r="I11" s="381"/>
      <c r="J11" s="381"/>
      <c r="K11" s="381"/>
    </row>
    <row r="12" spans="1:212" ht="27.75" customHeight="1">
      <c r="A12" s="378" t="s">
        <v>68</v>
      </c>
      <c r="B12" s="379"/>
      <c r="C12" s="379"/>
      <c r="D12" s="379"/>
      <c r="E12" s="380" t="s">
        <v>59</v>
      </c>
      <c r="F12" s="381"/>
      <c r="G12" s="381"/>
      <c r="H12" s="381"/>
      <c r="I12" s="381"/>
      <c r="J12" s="381"/>
      <c r="K12" s="379"/>
      <c r="L12" s="379"/>
    </row>
    <row r="13" spans="1:212" ht="10.5" customHeight="1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212" ht="26.25" customHeight="1">
      <c r="A14" s="398" t="s">
        <v>12</v>
      </c>
      <c r="B14" s="398"/>
      <c r="C14" s="289" t="s">
        <v>147</v>
      </c>
      <c r="D14" s="289" t="s">
        <v>148</v>
      </c>
      <c r="E14" s="289" t="s">
        <v>149</v>
      </c>
      <c r="F14" s="289"/>
      <c r="G14" s="289"/>
      <c r="H14" s="289"/>
      <c r="I14" s="289"/>
      <c r="J14" s="289"/>
      <c r="K14" s="289"/>
      <c r="L14" s="289"/>
      <c r="M14" s="289"/>
      <c r="N14" s="289"/>
      <c r="O14" s="396"/>
      <c r="P14" s="396"/>
    </row>
    <row r="15" spans="1:212" ht="19.5" customHeight="1">
      <c r="A15" s="398"/>
      <c r="B15" s="398"/>
      <c r="C15" s="289"/>
      <c r="D15" s="289"/>
      <c r="E15" s="289" t="s">
        <v>150</v>
      </c>
      <c r="F15" s="289" t="s">
        <v>65</v>
      </c>
      <c r="G15" s="289" t="s">
        <v>77</v>
      </c>
      <c r="H15" s="289" t="s">
        <v>78</v>
      </c>
      <c r="I15" s="289" t="s">
        <v>79</v>
      </c>
      <c r="J15" s="289" t="s">
        <v>66</v>
      </c>
      <c r="K15" s="289" t="s">
        <v>205</v>
      </c>
      <c r="L15" s="395" t="s">
        <v>432</v>
      </c>
      <c r="M15" s="289" t="s">
        <v>515</v>
      </c>
      <c r="N15" s="289" t="s">
        <v>516</v>
      </c>
      <c r="O15" s="289" t="s">
        <v>589</v>
      </c>
      <c r="P15" s="289" t="s">
        <v>590</v>
      </c>
    </row>
    <row r="16" spans="1:212">
      <c r="A16" s="225" t="s">
        <v>21</v>
      </c>
      <c r="B16" s="225" t="s">
        <v>13</v>
      </c>
      <c r="C16" s="289"/>
      <c r="D16" s="289"/>
      <c r="E16" s="289"/>
      <c r="F16" s="289"/>
      <c r="G16" s="289"/>
      <c r="H16" s="289"/>
      <c r="I16" s="289"/>
      <c r="J16" s="289"/>
      <c r="K16" s="289"/>
      <c r="L16" s="395"/>
      <c r="M16" s="289"/>
      <c r="N16" s="289"/>
      <c r="O16" s="289"/>
      <c r="P16" s="289"/>
      <c r="Q16" s="115"/>
    </row>
    <row r="17" spans="1:28" ht="14.4" customHeight="1">
      <c r="A17" s="394" t="s">
        <v>25</v>
      </c>
      <c r="B17" s="289"/>
      <c r="C17" s="368" t="s">
        <v>514</v>
      </c>
      <c r="D17" s="248" t="s">
        <v>151</v>
      </c>
      <c r="E17" s="83">
        <f>SUM(F17:P17)</f>
        <v>8062582.7274600007</v>
      </c>
      <c r="F17" s="83">
        <v>400874.7</v>
      </c>
      <c r="G17" s="83">
        <v>431453.4</v>
      </c>
      <c r="H17" s="83">
        <v>430333.2</v>
      </c>
      <c r="I17" s="83">
        <v>432841.4</v>
      </c>
      <c r="J17" s="83">
        <f>J18</f>
        <v>585289.79999999993</v>
      </c>
      <c r="K17" s="83">
        <f>K18+K24</f>
        <v>916148.23924999998</v>
      </c>
      <c r="L17" s="271">
        <f>L18+L24</f>
        <v>881170.14729999995</v>
      </c>
      <c r="M17" s="83">
        <f t="shared" ref="M17:P17" si="0">M18+M24</f>
        <v>681980.96369000012</v>
      </c>
      <c r="N17" s="83">
        <f t="shared" si="0"/>
        <v>2048929.9772200002</v>
      </c>
      <c r="O17" s="83">
        <f t="shared" si="0"/>
        <v>613621.89999999991</v>
      </c>
      <c r="P17" s="83">
        <f t="shared" si="0"/>
        <v>639939</v>
      </c>
      <c r="Q17" s="114"/>
      <c r="R17" s="114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</row>
    <row r="18" spans="1:28">
      <c r="A18" s="394"/>
      <c r="B18" s="289"/>
      <c r="C18" s="368"/>
      <c r="D18" s="250" t="s">
        <v>152</v>
      </c>
      <c r="E18" s="3">
        <f>SUM(F18:P18)</f>
        <v>8040073.0734600015</v>
      </c>
      <c r="F18" s="3">
        <v>400640.5</v>
      </c>
      <c r="G18" s="3">
        <v>431453.44599999994</v>
      </c>
      <c r="H18" s="3">
        <v>430333.23</v>
      </c>
      <c r="I18" s="3">
        <v>432841.37</v>
      </c>
      <c r="J18" s="3">
        <f>J20+J21</f>
        <v>585289.79999999993</v>
      </c>
      <c r="K18" s="3">
        <f>K20+K21</f>
        <v>916148.23924999998</v>
      </c>
      <c r="L18" s="272">
        <f t="shared" ref="L18:P18" si="1">L20+L21</f>
        <v>858894.64729999995</v>
      </c>
      <c r="M18" s="3">
        <f t="shared" si="1"/>
        <v>681980.96369000012</v>
      </c>
      <c r="N18" s="3">
        <f t="shared" si="1"/>
        <v>2048929.9772200002</v>
      </c>
      <c r="O18" s="3">
        <f t="shared" si="1"/>
        <v>613621.89999999991</v>
      </c>
      <c r="P18" s="3">
        <f t="shared" si="1"/>
        <v>639939</v>
      </c>
    </row>
    <row r="19" spans="1:28">
      <c r="A19" s="394"/>
      <c r="B19" s="289"/>
      <c r="C19" s="368"/>
      <c r="D19" s="101" t="s">
        <v>153</v>
      </c>
      <c r="E19" s="3">
        <f t="shared" ref="E19:E72" si="2">SUM(F19:P19)</f>
        <v>0</v>
      </c>
      <c r="F19" s="3"/>
      <c r="G19" s="3"/>
      <c r="H19" s="3"/>
      <c r="I19" s="3"/>
      <c r="J19" s="3"/>
      <c r="K19" s="2">
        <v>0</v>
      </c>
      <c r="L19" s="273">
        <v>0</v>
      </c>
      <c r="M19" s="2">
        <v>0</v>
      </c>
      <c r="N19" s="2">
        <v>0</v>
      </c>
      <c r="O19" s="268"/>
      <c r="P19" s="268"/>
    </row>
    <row r="20" spans="1:28" ht="21.6">
      <c r="A20" s="394"/>
      <c r="B20" s="289"/>
      <c r="C20" s="368"/>
      <c r="D20" s="101" t="s">
        <v>154</v>
      </c>
      <c r="E20" s="3">
        <f t="shared" si="2"/>
        <v>1475106.5960900001</v>
      </c>
      <c r="F20" s="3">
        <v>90635.1</v>
      </c>
      <c r="G20" s="3">
        <v>154156.09999999998</v>
      </c>
      <c r="H20" s="3">
        <v>115957.79000000001</v>
      </c>
      <c r="I20" s="3">
        <v>103108.18000000002</v>
      </c>
      <c r="J20" s="3">
        <f>J28+J36+J44+J52+J60+J68</f>
        <v>103081.1</v>
      </c>
      <c r="K20" s="3">
        <f>K28+K36+K44+K52+K60+K68</f>
        <v>120403.62009000003</v>
      </c>
      <c r="L20" s="272">
        <f>L28+L36+L44+L52+L60+L68</f>
        <v>148921.70600000001</v>
      </c>
      <c r="M20" s="3">
        <f>M28+M36+M44+M52+M60+M68</f>
        <v>109977.3</v>
      </c>
      <c r="N20" s="3">
        <f>N28+N36+N44+N52+N60+N68</f>
        <v>114660</v>
      </c>
      <c r="O20" s="3">
        <f t="shared" ref="O20:P20" si="3">O28+O36+O44+O52+O60+O68</f>
        <v>193944.3</v>
      </c>
      <c r="P20" s="3">
        <f t="shared" si="3"/>
        <v>220261.40000000002</v>
      </c>
    </row>
    <row r="21" spans="1:28">
      <c r="A21" s="394"/>
      <c r="B21" s="289"/>
      <c r="C21" s="368"/>
      <c r="D21" s="101" t="s">
        <v>155</v>
      </c>
      <c r="E21" s="3">
        <f t="shared" si="2"/>
        <v>6353440.6573699992</v>
      </c>
      <c r="F21" s="3">
        <v>189651.38</v>
      </c>
      <c r="G21" s="3">
        <v>186125.54599999997</v>
      </c>
      <c r="H21" s="3">
        <v>314375.44</v>
      </c>
      <c r="I21" s="3">
        <v>329733.19</v>
      </c>
      <c r="J21" s="3">
        <f>J29+J37+J45+J53+J61+J69</f>
        <v>482208.69999999995</v>
      </c>
      <c r="K21" s="3">
        <f t="shared" ref="K21" si="4">K29+K37+K45+K53+K61+K69</f>
        <v>795744.61916</v>
      </c>
      <c r="L21" s="272">
        <f>L37+L45+L53+L61+L69</f>
        <v>709972.94129999995</v>
      </c>
      <c r="M21" s="3">
        <f>M37+M45+M53+M61+M69</f>
        <v>572003.66369000007</v>
      </c>
      <c r="N21" s="3">
        <f>N37+N45+N53+N61+N69</f>
        <v>1934269.9772200002</v>
      </c>
      <c r="O21" s="3">
        <f t="shared" ref="O21:P21" si="5">O37+O45+O53+O61+O69</f>
        <v>419677.6</v>
      </c>
      <c r="P21" s="3">
        <f t="shared" si="5"/>
        <v>419677.6</v>
      </c>
    </row>
    <row r="22" spans="1:28">
      <c r="A22" s="394"/>
      <c r="B22" s="289"/>
      <c r="C22" s="368"/>
      <c r="D22" s="101" t="s">
        <v>156</v>
      </c>
      <c r="E22" s="3">
        <f t="shared" si="2"/>
        <v>211525.83000000002</v>
      </c>
      <c r="F22" s="3">
        <v>120354.03</v>
      </c>
      <c r="G22" s="3">
        <v>91171.8</v>
      </c>
      <c r="H22" s="3">
        <v>0</v>
      </c>
      <c r="I22" s="3">
        <v>0</v>
      </c>
      <c r="J22" s="3">
        <v>0</v>
      </c>
      <c r="K22" s="2">
        <v>0</v>
      </c>
      <c r="L22" s="273">
        <v>0</v>
      </c>
      <c r="M22" s="2">
        <v>0</v>
      </c>
      <c r="N22" s="2">
        <v>0</v>
      </c>
      <c r="O22" s="2">
        <v>0</v>
      </c>
      <c r="P22" s="2">
        <v>0</v>
      </c>
    </row>
    <row r="23" spans="1:28" ht="35.25" customHeight="1">
      <c r="A23" s="394"/>
      <c r="B23" s="289"/>
      <c r="C23" s="368"/>
      <c r="D23" s="101" t="s">
        <v>157</v>
      </c>
      <c r="E23" s="3">
        <f t="shared" si="2"/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2">
        <v>0</v>
      </c>
      <c r="L23" s="273">
        <v>0</v>
      </c>
      <c r="M23" s="2">
        <v>0</v>
      </c>
      <c r="N23" s="2">
        <v>0</v>
      </c>
      <c r="O23" s="2">
        <v>0</v>
      </c>
      <c r="P23" s="2">
        <v>0</v>
      </c>
    </row>
    <row r="24" spans="1:28">
      <c r="A24" s="394"/>
      <c r="B24" s="289"/>
      <c r="C24" s="368"/>
      <c r="D24" s="264" t="s">
        <v>158</v>
      </c>
      <c r="E24" s="3">
        <f t="shared" si="2"/>
        <v>22509.7</v>
      </c>
      <c r="F24" s="3">
        <v>234.2</v>
      </c>
      <c r="G24" s="3">
        <v>0</v>
      </c>
      <c r="H24" s="3">
        <v>0</v>
      </c>
      <c r="I24" s="3">
        <v>0</v>
      </c>
      <c r="J24" s="3">
        <f>J56</f>
        <v>0</v>
      </c>
      <c r="K24" s="3">
        <f>K56+K48+K64</f>
        <v>0</v>
      </c>
      <c r="L24" s="272">
        <f>L64</f>
        <v>22275.5</v>
      </c>
      <c r="M24" s="3">
        <f t="shared" ref="M24:P24" si="6">M56</f>
        <v>0</v>
      </c>
      <c r="N24" s="3">
        <f t="shared" si="6"/>
        <v>0</v>
      </c>
      <c r="O24" s="3">
        <f t="shared" si="6"/>
        <v>0</v>
      </c>
      <c r="P24" s="3">
        <f t="shared" si="6"/>
        <v>0</v>
      </c>
    </row>
    <row r="25" spans="1:28" ht="22.5" customHeight="1">
      <c r="A25" s="394" t="s">
        <v>25</v>
      </c>
      <c r="B25" s="394" t="s">
        <v>6</v>
      </c>
      <c r="C25" s="368" t="s">
        <v>83</v>
      </c>
      <c r="D25" s="248" t="s">
        <v>151</v>
      </c>
      <c r="E25" s="83">
        <f>SUM(F25:P25)</f>
        <v>3713.05</v>
      </c>
      <c r="F25" s="83">
        <v>775.55</v>
      </c>
      <c r="G25" s="83">
        <v>2687.5</v>
      </c>
      <c r="H25" s="83">
        <v>0</v>
      </c>
      <c r="I25" s="83">
        <v>0</v>
      </c>
      <c r="J25" s="83">
        <v>250</v>
      </c>
      <c r="K25" s="1">
        <v>0</v>
      </c>
      <c r="L25" s="270">
        <v>0</v>
      </c>
      <c r="M25" s="1">
        <v>0</v>
      </c>
      <c r="N25" s="1">
        <v>0</v>
      </c>
      <c r="O25" s="1">
        <v>0</v>
      </c>
      <c r="P25" s="1">
        <v>0</v>
      </c>
      <c r="Q25" s="115"/>
    </row>
    <row r="26" spans="1:28">
      <c r="A26" s="394"/>
      <c r="B26" s="394"/>
      <c r="C26" s="368"/>
      <c r="D26" s="250" t="s">
        <v>152</v>
      </c>
      <c r="E26" s="3">
        <f t="shared" si="2"/>
        <v>3713.05</v>
      </c>
      <c r="F26" s="3">
        <v>775.55</v>
      </c>
      <c r="G26" s="3">
        <v>2687.5</v>
      </c>
      <c r="H26" s="3">
        <v>0</v>
      </c>
      <c r="I26" s="3">
        <v>0</v>
      </c>
      <c r="J26" s="3">
        <v>250</v>
      </c>
      <c r="K26" s="2">
        <v>0</v>
      </c>
      <c r="L26" s="273">
        <v>0</v>
      </c>
      <c r="M26" s="2">
        <v>0</v>
      </c>
      <c r="N26" s="2">
        <v>0</v>
      </c>
      <c r="O26" s="2">
        <v>0</v>
      </c>
      <c r="P26" s="2">
        <v>0</v>
      </c>
    </row>
    <row r="27" spans="1:28">
      <c r="A27" s="394"/>
      <c r="B27" s="394"/>
      <c r="C27" s="368"/>
      <c r="D27" s="101" t="s">
        <v>153</v>
      </c>
      <c r="E27" s="3">
        <f t="shared" si="2"/>
        <v>0</v>
      </c>
      <c r="F27" s="3"/>
      <c r="G27" s="3"/>
      <c r="H27" s="3"/>
      <c r="I27" s="3"/>
      <c r="J27" s="3"/>
      <c r="K27" s="2">
        <v>0</v>
      </c>
      <c r="L27" s="273">
        <v>0</v>
      </c>
      <c r="M27" s="2">
        <v>0</v>
      </c>
      <c r="N27" s="2">
        <v>0</v>
      </c>
      <c r="O27" s="2">
        <v>0</v>
      </c>
      <c r="P27" s="2">
        <v>0</v>
      </c>
    </row>
    <row r="28" spans="1:28" ht="21.6">
      <c r="A28" s="394"/>
      <c r="B28" s="394"/>
      <c r="C28" s="368"/>
      <c r="D28" s="101" t="s">
        <v>154</v>
      </c>
      <c r="E28" s="3">
        <f t="shared" si="2"/>
        <v>2445.06</v>
      </c>
      <c r="F28" s="3">
        <v>477.76</v>
      </c>
      <c r="G28" s="3">
        <v>1717.3</v>
      </c>
      <c r="H28" s="3">
        <v>0</v>
      </c>
      <c r="I28" s="3">
        <v>0</v>
      </c>
      <c r="J28" s="3">
        <v>250</v>
      </c>
      <c r="K28" s="2">
        <v>0</v>
      </c>
      <c r="L28" s="273">
        <v>0</v>
      </c>
      <c r="M28" s="2">
        <v>0</v>
      </c>
      <c r="N28" s="2">
        <v>0</v>
      </c>
      <c r="O28" s="2">
        <v>0</v>
      </c>
      <c r="P28" s="2">
        <v>0</v>
      </c>
    </row>
    <row r="29" spans="1:28">
      <c r="A29" s="394"/>
      <c r="B29" s="394"/>
      <c r="C29" s="368"/>
      <c r="D29" s="101" t="s">
        <v>155</v>
      </c>
      <c r="E29" s="3">
        <f t="shared" si="2"/>
        <v>1268.0900000000001</v>
      </c>
      <c r="F29" s="3">
        <v>297.89</v>
      </c>
      <c r="G29" s="3">
        <v>970.2</v>
      </c>
      <c r="H29" s="3">
        <v>0</v>
      </c>
      <c r="I29" s="3">
        <v>0</v>
      </c>
      <c r="J29" s="3">
        <v>0</v>
      </c>
      <c r="K29" s="2">
        <v>0</v>
      </c>
      <c r="L29" s="273">
        <v>0</v>
      </c>
      <c r="M29" s="2">
        <v>0</v>
      </c>
      <c r="N29" s="2">
        <v>0</v>
      </c>
      <c r="O29" s="2">
        <v>0</v>
      </c>
      <c r="P29" s="2">
        <v>0</v>
      </c>
    </row>
    <row r="30" spans="1:28">
      <c r="A30" s="394"/>
      <c r="B30" s="394"/>
      <c r="C30" s="368"/>
      <c r="D30" s="101" t="s">
        <v>156</v>
      </c>
      <c r="E30" s="3">
        <f t="shared" si="2"/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73">
        <v>0</v>
      </c>
      <c r="M30" s="2">
        <v>0</v>
      </c>
      <c r="N30" s="2">
        <v>0</v>
      </c>
      <c r="O30" s="2">
        <v>0</v>
      </c>
      <c r="P30" s="2">
        <v>0</v>
      </c>
    </row>
    <row r="31" spans="1:28" ht="32.4">
      <c r="A31" s="394"/>
      <c r="B31" s="394"/>
      <c r="C31" s="368"/>
      <c r="D31" s="101" t="s">
        <v>157</v>
      </c>
      <c r="E31" s="3">
        <f t="shared" si="2"/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73">
        <v>0</v>
      </c>
      <c r="M31" s="2">
        <v>0</v>
      </c>
      <c r="N31" s="2">
        <v>0</v>
      </c>
      <c r="O31" s="2">
        <v>0</v>
      </c>
      <c r="P31" s="2">
        <v>0</v>
      </c>
    </row>
    <row r="32" spans="1:28">
      <c r="A32" s="394"/>
      <c r="B32" s="394"/>
      <c r="C32" s="368"/>
      <c r="D32" s="250" t="s">
        <v>158</v>
      </c>
      <c r="E32" s="3">
        <f t="shared" si="2"/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73">
        <v>0</v>
      </c>
      <c r="M32" s="2">
        <v>0</v>
      </c>
      <c r="N32" s="2">
        <v>0</v>
      </c>
      <c r="O32" s="2">
        <v>0</v>
      </c>
      <c r="P32" s="2">
        <v>0</v>
      </c>
    </row>
    <row r="33" spans="1:28" ht="20.25" customHeight="1">
      <c r="A33" s="291" t="s">
        <v>25</v>
      </c>
      <c r="B33" s="291" t="s">
        <v>11</v>
      </c>
      <c r="C33" s="393" t="s">
        <v>85</v>
      </c>
      <c r="D33" s="248" t="s">
        <v>151</v>
      </c>
      <c r="E33" s="286">
        <f>SUM(F33:P33)</f>
        <v>1168996.27884</v>
      </c>
      <c r="F33" s="83">
        <v>80292.709999999992</v>
      </c>
      <c r="G33" s="83">
        <v>73534.099999999991</v>
      </c>
      <c r="H33" s="83">
        <v>24536.86</v>
      </c>
      <c r="I33" s="83">
        <v>8930</v>
      </c>
      <c r="J33" s="83">
        <f>J34</f>
        <v>11937.699999999999</v>
      </c>
      <c r="K33" s="83">
        <f t="shared" ref="K33:L33" si="7">K34</f>
        <v>50780.950530000002</v>
      </c>
      <c r="L33" s="271">
        <f t="shared" si="7"/>
        <v>228374.09999999998</v>
      </c>
      <c r="M33" s="83">
        <f>M34</f>
        <v>201455.92238999999</v>
      </c>
      <c r="N33" s="83">
        <f>N34</f>
        <v>86242.135920000001</v>
      </c>
      <c r="O33" s="83">
        <f t="shared" ref="O33:P33" si="8">O34</f>
        <v>201455.9</v>
      </c>
      <c r="P33" s="83">
        <f t="shared" si="8"/>
        <v>201455.9</v>
      </c>
      <c r="Q33" s="287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</row>
    <row r="34" spans="1:28">
      <c r="A34" s="291"/>
      <c r="B34" s="291"/>
      <c r="C34" s="393"/>
      <c r="D34" s="250" t="s">
        <v>152</v>
      </c>
      <c r="E34" s="3">
        <f t="shared" si="2"/>
        <v>1168996.27884</v>
      </c>
      <c r="F34" s="2">
        <v>80292.709999999992</v>
      </c>
      <c r="G34" s="2">
        <v>73534.099999999991</v>
      </c>
      <c r="H34" s="2">
        <v>24536.86</v>
      </c>
      <c r="I34" s="2">
        <v>8930</v>
      </c>
      <c r="J34" s="2">
        <f>J36+J37</f>
        <v>11937.699999999999</v>
      </c>
      <c r="K34" s="2">
        <f t="shared" ref="K34" si="9">K36+K37</f>
        <v>50780.950530000002</v>
      </c>
      <c r="L34" s="273">
        <f>L36+L37</f>
        <v>228374.09999999998</v>
      </c>
      <c r="M34" s="2">
        <f>M36+M37</f>
        <v>201455.92238999999</v>
      </c>
      <c r="N34" s="2">
        <f>N36+N37</f>
        <v>86242.135920000001</v>
      </c>
      <c r="O34" s="2">
        <f t="shared" ref="O34:P34" si="10">O36+O37</f>
        <v>201455.9</v>
      </c>
      <c r="P34" s="2">
        <f t="shared" si="10"/>
        <v>201455.9</v>
      </c>
    </row>
    <row r="35" spans="1:28">
      <c r="A35" s="291"/>
      <c r="B35" s="291"/>
      <c r="C35" s="393"/>
      <c r="D35" s="101" t="s">
        <v>153</v>
      </c>
      <c r="E35" s="3">
        <f t="shared" si="2"/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73">
        <v>0</v>
      </c>
      <c r="M35" s="2">
        <v>0</v>
      </c>
      <c r="N35" s="2">
        <v>0</v>
      </c>
      <c r="O35" s="2">
        <v>0</v>
      </c>
      <c r="P35" s="2">
        <v>0</v>
      </c>
    </row>
    <row r="36" spans="1:28" ht="28.5" customHeight="1">
      <c r="A36" s="291"/>
      <c r="B36" s="291"/>
      <c r="C36" s="393"/>
      <c r="D36" s="101" t="s">
        <v>154</v>
      </c>
      <c r="E36" s="3">
        <f t="shared" si="2"/>
        <v>123110.32621</v>
      </c>
      <c r="F36" s="2">
        <v>10914.51</v>
      </c>
      <c r="G36" s="2">
        <v>9065.4</v>
      </c>
      <c r="H36" s="2">
        <v>23656.06</v>
      </c>
      <c r="I36" s="2">
        <v>7994</v>
      </c>
      <c r="J36" s="2">
        <v>10569.8</v>
      </c>
      <c r="K36" s="2">
        <f>'[1]5'!R39+'[1]5'!R40+'[1]5'!R41+'[1]5'!R42+'[1]5'!R43+'[1]5'!R44+'[1]5'!R49+'[1]5'!R50+'[1]5'!R38</f>
        <v>7968.6562099999992</v>
      </c>
      <c r="L36" s="273">
        <f>'[1]5'!S39+'[1]5'!S40+'[1]5'!S41+'[1]5'!S42+'[1]5'!S43+'[1]5'!S44+'[1]5'!S50+20.8</f>
        <v>18561.899999999998</v>
      </c>
      <c r="M36" s="2">
        <f>'[1]5'!T40+'[1]5'!T41+'[1]5'!T42+'[1]5'!T43+'[1]5'!T44+'[1]5'!T49+'[1]5'!T50</f>
        <v>8520</v>
      </c>
      <c r="N36" s="2">
        <f>'[1]5'!U40+'[1]5'!U41+'[1]5'!U42+'[1]5'!U43+'[1]5'!U44+'[1]5'!U49+'[1]5'!U50</f>
        <v>8820</v>
      </c>
      <c r="O36" s="2">
        <f>'[2]5'!V40+'[2]5'!V41+'[2]5'!V42+'[2]5'!V43+'[2]5'!V44+'[2]5'!V49+'[2]5'!V50</f>
        <v>8520</v>
      </c>
      <c r="P36" s="2">
        <f>'[2]5'!W40+'[2]5'!W41+'[2]5'!W42+'[2]5'!W43+'[2]5'!W44+'[2]5'!W49+'[2]5'!W50</f>
        <v>8520</v>
      </c>
    </row>
    <row r="37" spans="1:28">
      <c r="A37" s="291"/>
      <c r="B37" s="291"/>
      <c r="C37" s="393"/>
      <c r="D37" s="101" t="s">
        <v>155</v>
      </c>
      <c r="E37" s="3">
        <f t="shared" si="2"/>
        <v>1045885.95263</v>
      </c>
      <c r="F37" s="2">
        <v>69378.2</v>
      </c>
      <c r="G37" s="2">
        <v>64468.7</v>
      </c>
      <c r="H37" s="2">
        <v>880.8</v>
      </c>
      <c r="I37" s="2">
        <v>936</v>
      </c>
      <c r="J37" s="2">
        <v>1367.9</v>
      </c>
      <c r="K37" s="2">
        <f>'[1]5'!R37+'[1]5'!R45+'[1]5'!R46+'[1]5'!R47+'[1]5'!R48</f>
        <v>42812.294320000001</v>
      </c>
      <c r="L37" s="273">
        <f>'[1]5'!S45+'[1]5'!S46+'[1]5'!S47+'[1]5'!S48+208187.9</f>
        <v>209812.19999999998</v>
      </c>
      <c r="M37" s="2">
        <f>'[1]5'!T45+'[1]5'!T46+'[1]5'!T47+'[1]5'!T48+'[1]5'!T37</f>
        <v>192935.92238999999</v>
      </c>
      <c r="N37" s="2">
        <f>'[1]5'!U45+'[1]5'!U46+'[1]5'!U47+'[1]5'!U48+'[1]5'!U37</f>
        <v>77422.135920000001</v>
      </c>
      <c r="O37" s="2">
        <f>'[2]5'!V45+'[2]5'!V46+'[2]5'!V47+'[2]5'!V48+'[2]5'!V37</f>
        <v>192935.9</v>
      </c>
      <c r="P37" s="2">
        <f>'[2]5'!W45+'[2]5'!W46+'[2]5'!W47+'[2]5'!W48+'[2]5'!W37</f>
        <v>192935.9</v>
      </c>
    </row>
    <row r="38" spans="1:28" ht="24.9" customHeight="1">
      <c r="A38" s="291"/>
      <c r="B38" s="291"/>
      <c r="C38" s="393"/>
      <c r="D38" s="101" t="s">
        <v>156</v>
      </c>
      <c r="E38" s="3">
        <f t="shared" si="2"/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2">
        <v>0</v>
      </c>
      <c r="L38" s="273">
        <v>0</v>
      </c>
      <c r="M38" s="2">
        <v>0</v>
      </c>
      <c r="N38" s="2">
        <v>0</v>
      </c>
      <c r="O38" s="2">
        <v>0</v>
      </c>
      <c r="P38" s="2">
        <v>0</v>
      </c>
    </row>
    <row r="39" spans="1:28" ht="32.4">
      <c r="A39" s="291"/>
      <c r="B39" s="291"/>
      <c r="C39" s="393"/>
      <c r="D39" s="101" t="s">
        <v>157</v>
      </c>
      <c r="E39" s="3">
        <f t="shared" si="2"/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2">
        <v>0</v>
      </c>
      <c r="L39" s="273">
        <v>0</v>
      </c>
      <c r="M39" s="2">
        <v>0</v>
      </c>
      <c r="N39" s="2">
        <v>0</v>
      </c>
      <c r="O39" s="2">
        <v>0</v>
      </c>
      <c r="P39" s="2">
        <v>0</v>
      </c>
    </row>
    <row r="40" spans="1:28">
      <c r="A40" s="291"/>
      <c r="B40" s="291"/>
      <c r="C40" s="393"/>
      <c r="D40" s="250" t="s">
        <v>158</v>
      </c>
      <c r="E40" s="3">
        <f t="shared" si="2"/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2">
        <v>0</v>
      </c>
      <c r="L40" s="273">
        <v>0</v>
      </c>
      <c r="M40" s="2">
        <v>0</v>
      </c>
      <c r="N40" s="2">
        <v>0</v>
      </c>
      <c r="O40" s="2">
        <v>0</v>
      </c>
      <c r="P40" s="2">
        <v>0</v>
      </c>
    </row>
    <row r="41" spans="1:28" ht="24.9" customHeight="1">
      <c r="A41" s="291" t="s">
        <v>25</v>
      </c>
      <c r="B41" s="291" t="s">
        <v>22</v>
      </c>
      <c r="C41" s="368" t="s">
        <v>97</v>
      </c>
      <c r="D41" s="248" t="s">
        <v>151</v>
      </c>
      <c r="E41" s="83">
        <f>SUM(F41:P41)</f>
        <v>2417889.7631400004</v>
      </c>
      <c r="F41" s="1">
        <v>61509.42</v>
      </c>
      <c r="G41" s="1">
        <v>72484.800000000003</v>
      </c>
      <c r="H41" s="1">
        <v>47264.6</v>
      </c>
      <c r="I41" s="1">
        <v>22112.1</v>
      </c>
      <c r="J41" s="1">
        <f>J42</f>
        <v>242021.30000000002</v>
      </c>
      <c r="K41" s="1">
        <f>K42+K48</f>
        <v>139180.74314000001</v>
      </c>
      <c r="L41" s="270">
        <f>L42</f>
        <v>90029.299999999988</v>
      </c>
      <c r="M41" s="1">
        <f>M42</f>
        <v>152125.79999999999</v>
      </c>
      <c r="N41" s="1">
        <f t="shared" ref="N41:P41" si="11">N42</f>
        <v>1568065</v>
      </c>
      <c r="O41" s="1">
        <f t="shared" si="11"/>
        <v>2015</v>
      </c>
      <c r="P41" s="1">
        <f t="shared" si="11"/>
        <v>21081.7</v>
      </c>
      <c r="Q41" s="115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</row>
    <row r="42" spans="1:28" ht="24.9" customHeight="1">
      <c r="A42" s="291"/>
      <c r="B42" s="291"/>
      <c r="C42" s="368"/>
      <c r="D42" s="250" t="s">
        <v>152</v>
      </c>
      <c r="E42" s="3">
        <f t="shared" si="2"/>
        <v>2417889.7631400004</v>
      </c>
      <c r="F42" s="2">
        <v>61509.42</v>
      </c>
      <c r="G42" s="2">
        <v>72484.800000000003</v>
      </c>
      <c r="H42" s="2">
        <v>47264.6</v>
      </c>
      <c r="I42" s="2">
        <v>22112.1</v>
      </c>
      <c r="J42" s="2">
        <f>J44+J45</f>
        <v>242021.30000000002</v>
      </c>
      <c r="K42" s="2">
        <f>K44+K45</f>
        <v>139180.74314000001</v>
      </c>
      <c r="L42" s="273">
        <f>L44+L45</f>
        <v>90029.299999999988</v>
      </c>
      <c r="M42" s="2">
        <f>M44+M45</f>
        <v>152125.79999999999</v>
      </c>
      <c r="N42" s="2">
        <f>N44+N45</f>
        <v>1568065</v>
      </c>
      <c r="O42" s="2">
        <f t="shared" ref="O42:P42" si="12">O44+O45</f>
        <v>2015</v>
      </c>
      <c r="P42" s="2">
        <f t="shared" si="12"/>
        <v>21081.7</v>
      </c>
    </row>
    <row r="43" spans="1:28">
      <c r="A43" s="291"/>
      <c r="B43" s="291"/>
      <c r="C43" s="368"/>
      <c r="D43" s="101" t="s">
        <v>153</v>
      </c>
      <c r="E43" s="3">
        <f t="shared" si="2"/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2">
        <v>0</v>
      </c>
      <c r="L43" s="273">
        <v>0</v>
      </c>
      <c r="M43" s="2">
        <v>0</v>
      </c>
      <c r="N43" s="2">
        <v>0</v>
      </c>
      <c r="O43" s="2">
        <v>0</v>
      </c>
      <c r="P43" s="2">
        <v>0</v>
      </c>
    </row>
    <row r="44" spans="1:28" ht="21.6">
      <c r="A44" s="291"/>
      <c r="B44" s="291"/>
      <c r="C44" s="368"/>
      <c r="D44" s="101" t="s">
        <v>154</v>
      </c>
      <c r="E44" s="3">
        <f t="shared" si="2"/>
        <v>82060.944780000005</v>
      </c>
      <c r="F44" s="2">
        <v>1219.25</v>
      </c>
      <c r="G44" s="2">
        <v>14905.6</v>
      </c>
      <c r="H44" s="2">
        <v>3805.6</v>
      </c>
      <c r="I44" s="2">
        <v>6571.7999999999993</v>
      </c>
      <c r="J44" s="2">
        <f>1604+0.1</f>
        <v>1604.1</v>
      </c>
      <c r="K44" s="2">
        <f>995.99478+3808.8</f>
        <v>4804.7947800000002</v>
      </c>
      <c r="L44" s="273">
        <v>22023.1</v>
      </c>
      <c r="M44" s="2">
        <f>'[1]5'!T58+'[1]5'!T74+'[1]5'!T89</f>
        <v>2015</v>
      </c>
      <c r="N44" s="2">
        <f>'[1]5'!U58+'[1]5'!U74+'[1]5'!U89</f>
        <v>2015</v>
      </c>
      <c r="O44" s="2">
        <f>'[2]5'!V58+'[2]5'!V74+'[2]5'!V89</f>
        <v>2015</v>
      </c>
      <c r="P44" s="2">
        <f>'[2]5'!W58+'[2]5'!W74+'[2]5'!W89</f>
        <v>21081.7</v>
      </c>
    </row>
    <row r="45" spans="1:28">
      <c r="A45" s="291"/>
      <c r="B45" s="291"/>
      <c r="C45" s="368"/>
      <c r="D45" s="101" t="s">
        <v>155</v>
      </c>
      <c r="E45" s="3">
        <f t="shared" si="2"/>
        <v>2335828.8183599999</v>
      </c>
      <c r="F45" s="2">
        <v>60290.17</v>
      </c>
      <c r="G45" s="2">
        <v>57579.199999999997</v>
      </c>
      <c r="H45" s="2">
        <v>43459</v>
      </c>
      <c r="I45" s="2">
        <v>15540.300000000001</v>
      </c>
      <c r="J45" s="2">
        <v>240417.2</v>
      </c>
      <c r="K45" s="2">
        <v>134375.94836000001</v>
      </c>
      <c r="L45" s="273">
        <v>68006.2</v>
      </c>
      <c r="M45" s="2">
        <f>'[1]5'!T57+'[1]5'!T94</f>
        <v>150110.79999999999</v>
      </c>
      <c r="N45" s="2">
        <f>'[1]5'!U57+'[1]5'!U78+'[1]5'!U68</f>
        <v>1566050</v>
      </c>
      <c r="O45" s="2">
        <f>'[2]5'!V57+'[2]5'!V78+'[2]5'!V68</f>
        <v>0</v>
      </c>
      <c r="P45" s="2">
        <f>'[2]5'!W57+'[2]5'!W78+'[2]5'!W68</f>
        <v>0</v>
      </c>
    </row>
    <row r="46" spans="1:28">
      <c r="A46" s="291"/>
      <c r="B46" s="291"/>
      <c r="C46" s="368"/>
      <c r="D46" s="101" t="s">
        <v>156</v>
      </c>
      <c r="E46" s="3">
        <f t="shared" si="2"/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2">
        <v>0</v>
      </c>
      <c r="L46" s="273">
        <v>0</v>
      </c>
      <c r="M46" s="2">
        <v>0</v>
      </c>
      <c r="N46" s="2">
        <v>0</v>
      </c>
      <c r="O46" s="2">
        <v>0</v>
      </c>
      <c r="P46" s="2">
        <v>0</v>
      </c>
    </row>
    <row r="47" spans="1:28" ht="32.4">
      <c r="A47" s="291"/>
      <c r="B47" s="291"/>
      <c r="C47" s="368"/>
      <c r="D47" s="101" t="s">
        <v>157</v>
      </c>
      <c r="E47" s="3">
        <f t="shared" si="2"/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73">
        <v>0</v>
      </c>
      <c r="M47" s="2">
        <v>0</v>
      </c>
      <c r="N47" s="2">
        <v>0</v>
      </c>
      <c r="O47" s="2">
        <v>0</v>
      </c>
      <c r="P47" s="2">
        <v>0</v>
      </c>
    </row>
    <row r="48" spans="1:28">
      <c r="A48" s="291"/>
      <c r="B48" s="291"/>
      <c r="C48" s="368"/>
      <c r="D48" s="250" t="s">
        <v>158</v>
      </c>
      <c r="E48" s="3">
        <f t="shared" si="2"/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2"/>
      <c r="L48" s="273">
        <v>0</v>
      </c>
      <c r="M48" s="2">
        <v>0</v>
      </c>
      <c r="N48" s="2">
        <v>0</v>
      </c>
      <c r="O48" s="2">
        <v>0</v>
      </c>
      <c r="P48" s="2">
        <v>0</v>
      </c>
    </row>
    <row r="49" spans="1:28" s="102" customFormat="1" ht="15.75" customHeight="1">
      <c r="A49" s="291" t="s">
        <v>25</v>
      </c>
      <c r="B49" s="291" t="s">
        <v>7</v>
      </c>
      <c r="C49" s="393" t="s">
        <v>115</v>
      </c>
      <c r="D49" s="248" t="s">
        <v>151</v>
      </c>
      <c r="E49" s="286">
        <f>SUM(F49:P49)</f>
        <v>681226.98165999993</v>
      </c>
      <c r="F49" s="1">
        <f t="shared" ref="F49:K49" si="13">F50+F55+F56</f>
        <v>44643.67</v>
      </c>
      <c r="G49" s="1">
        <f t="shared" si="13"/>
        <v>65219.745999999999</v>
      </c>
      <c r="H49" s="1">
        <f t="shared" si="13"/>
        <v>61191.97</v>
      </c>
      <c r="I49" s="1">
        <f t="shared" si="13"/>
        <v>51863.570000000007</v>
      </c>
      <c r="J49" s="1">
        <f t="shared" si="13"/>
        <v>56838.5</v>
      </c>
      <c r="K49" s="1">
        <f t="shared" si="13"/>
        <v>77987.10176000002</v>
      </c>
      <c r="L49" s="270">
        <f>L50+L56</f>
        <v>77025.241300000009</v>
      </c>
      <c r="M49" s="1">
        <f>M50+M56</f>
        <v>51703.041300000004</v>
      </c>
      <c r="N49" s="1">
        <f>N50+N56</f>
        <v>52933.141300000003</v>
      </c>
      <c r="O49" s="1">
        <f t="shared" ref="O49:P49" si="14">O50+O56</f>
        <v>68384.899999999994</v>
      </c>
      <c r="P49" s="1">
        <f t="shared" si="14"/>
        <v>73436.100000000006</v>
      </c>
      <c r="Q49" s="285"/>
      <c r="R49" s="278"/>
      <c r="T49" s="277"/>
      <c r="U49" s="277"/>
      <c r="V49" s="277"/>
      <c r="W49" s="277"/>
      <c r="X49" s="277"/>
      <c r="Y49" s="277"/>
      <c r="Z49" s="277"/>
      <c r="AA49" s="277"/>
      <c r="AB49" s="277"/>
    </row>
    <row r="50" spans="1:28" s="102" customFormat="1" ht="11.4">
      <c r="A50" s="291"/>
      <c r="B50" s="291"/>
      <c r="C50" s="393"/>
      <c r="D50" s="250" t="s">
        <v>152</v>
      </c>
      <c r="E50" s="3">
        <f t="shared" si="2"/>
        <v>680992.75165999995</v>
      </c>
      <c r="F50" s="2">
        <v>44409.439999999995</v>
      </c>
      <c r="G50" s="2">
        <v>65219.745999999999</v>
      </c>
      <c r="H50" s="2">
        <v>61191.97</v>
      </c>
      <c r="I50" s="2">
        <v>51863.570000000007</v>
      </c>
      <c r="J50" s="2">
        <f>J52+J53+J56</f>
        <v>56838.5</v>
      </c>
      <c r="K50" s="2">
        <f>K52+K53</f>
        <v>77987.10176000002</v>
      </c>
      <c r="L50" s="273">
        <f>L52+L53</f>
        <v>77025.241300000009</v>
      </c>
      <c r="M50" s="2">
        <f>M52+M53</f>
        <v>51703.041300000004</v>
      </c>
      <c r="N50" s="2">
        <f>N52+N53</f>
        <v>52933.141300000003</v>
      </c>
      <c r="O50" s="2">
        <f t="shared" ref="O50:P50" si="15">O52+O53</f>
        <v>68384.899999999994</v>
      </c>
      <c r="P50" s="2">
        <f t="shared" si="15"/>
        <v>73436.100000000006</v>
      </c>
    </row>
    <row r="51" spans="1:28" s="102" customFormat="1" ht="11.4">
      <c r="A51" s="291"/>
      <c r="B51" s="291"/>
      <c r="C51" s="393"/>
      <c r="D51" s="101" t="s">
        <v>153</v>
      </c>
      <c r="E51" s="3">
        <f t="shared" si="2"/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73">
        <v>0</v>
      </c>
      <c r="M51" s="2">
        <v>0</v>
      </c>
      <c r="N51" s="2">
        <v>0</v>
      </c>
      <c r="O51" s="2">
        <v>0</v>
      </c>
      <c r="P51" s="2">
        <v>0</v>
      </c>
    </row>
    <row r="52" spans="1:28" s="102" customFormat="1" ht="21.6">
      <c r="A52" s="291"/>
      <c r="B52" s="291"/>
      <c r="C52" s="393"/>
      <c r="D52" s="101" t="s">
        <v>154</v>
      </c>
      <c r="E52" s="3">
        <f t="shared" si="2"/>
        <v>576205.73048000003</v>
      </c>
      <c r="F52" s="4">
        <v>43483.02</v>
      </c>
      <c r="G52" s="4">
        <v>53477.599999999999</v>
      </c>
      <c r="H52" s="4">
        <v>52232.770000000004</v>
      </c>
      <c r="I52" s="4">
        <v>40303.880000000005</v>
      </c>
      <c r="J52" s="4">
        <f>39925.8+3508.8+0.1</f>
        <v>43434.700000000004</v>
      </c>
      <c r="K52" s="4">
        <f>2416.3+'[1]5'!R107+'[1]5'!R108+'[1]5'!R109+'[1]5'!R110+'[1]5'!R111+'[1]5'!R114+'[1]5'!R116+'[1]5'!R120+'[1]5'!R122+'[1]5'!R123+'[1]5'!R125+'[1]5'!R129+'[1]5'!R136+'[1]5'!R140+'[1]5'!R141+'[1]5'!R142+'[1]5'!R147+'[1]5'!R151+'[1]5'!R152</f>
        <v>47886.060480000015</v>
      </c>
      <c r="L52" s="274">
        <f>5791+'[1]5'!S107+'[1]5'!S109+'[1]5'!S110+'[1]5'!S111+'[1]5'!S114+'[1]5'!S116+'[1]5'!S120+'[1]5'!S122+'[1]5'!S123+'[1]5'!S125+'[1]5'!S136+'[1]5'!S140+'[1]5'!S142+'[1]5'!S147+357.3+'[1]5'!S154</f>
        <v>53361.000000000007</v>
      </c>
      <c r="M52" s="4">
        <f>1080+'[1]5'!T107+'[1]5'!T109+'[1]5'!T110+'[1]5'!T111+'[1]5'!T114+'[1]5'!T116+'[1]5'!T120+'[1]5'!T122+'[1]5'!T123+'[1]5'!T125+'[1]5'!T129+'[1]5'!T136+'[1]5'!T140+'[1]5'!T142+'[1]5'!T147+'[1]5'!T151+'[1]5'!T152</f>
        <v>49487.8</v>
      </c>
      <c r="N52" s="4">
        <f>1080+'[1]5'!U107+'[1]5'!U109+'[1]5'!U110+'[1]5'!U111+'[1]5'!U114+'[1]5'!U116+'[1]5'!U120+'[1]5'!U122+'[1]5'!U123+'[1]5'!U125+'[1]5'!U129+'[1]5'!U136+'[1]5'!U140+'[1]5'!U142+'[1]5'!U147+'[1]5'!U151+'[1]5'!U152</f>
        <v>50717.9</v>
      </c>
      <c r="O52" s="4">
        <f>1080+'[2]5'!V107+'[2]5'!V109+'[2]5'!V110+'[2]5'!V111+'[2]5'!V114+'[2]5'!V116+'[2]5'!V120+'[2]5'!V122+'[2]5'!V123+'[2]5'!V125+'[2]5'!V129+'[2]5'!V136+'[2]5'!V140+'[2]5'!V142+'[2]5'!V147+'[2]5'!V151+'[2]5'!V152</f>
        <v>68384.899999999994</v>
      </c>
      <c r="P52" s="4">
        <f>1080+'[2]5'!W107+'[2]5'!W109+'[2]5'!W110+'[2]5'!W111+'[2]5'!W114+'[2]5'!W116+'[2]5'!W120+'[2]5'!W122+'[2]5'!W123+'[2]5'!W125+'[2]5'!W129+'[2]5'!W136+'[2]5'!W140+'[2]5'!W142+'[2]5'!W147+'[2]5'!W151+'[2]5'!W152</f>
        <v>73436.100000000006</v>
      </c>
      <c r="Q52" s="103"/>
      <c r="R52" s="103"/>
      <c r="S52" s="103"/>
      <c r="T52" s="104"/>
    </row>
    <row r="53" spans="1:28" s="102" customFormat="1" ht="11.4">
      <c r="A53" s="291"/>
      <c r="B53" s="291"/>
      <c r="C53" s="393"/>
      <c r="D53" s="101" t="s">
        <v>155</v>
      </c>
      <c r="E53" s="3">
        <f t="shared" si="2"/>
        <v>104787.02118</v>
      </c>
      <c r="F53" s="2">
        <v>926.42</v>
      </c>
      <c r="G53" s="2">
        <v>11742.146000000001</v>
      </c>
      <c r="H53" s="2">
        <v>8959.2000000000007</v>
      </c>
      <c r="I53" s="2">
        <v>11559.69</v>
      </c>
      <c r="J53" s="2">
        <v>13403.8</v>
      </c>
      <c r="K53" s="2">
        <v>30101.041280000001</v>
      </c>
      <c r="L53" s="273">
        <f>'[1]5'!S144+'[1]5'!S115+11505.3+3723.7+2397.1</f>
        <v>23664.241299999998</v>
      </c>
      <c r="M53" s="2">
        <f>'[1]5'!T144</f>
        <v>2215.2413000000001</v>
      </c>
      <c r="N53" s="2">
        <f>'[1]5'!U144</f>
        <v>2215.2413000000001</v>
      </c>
      <c r="O53" s="2">
        <f>'[2]5'!V144</f>
        <v>0</v>
      </c>
      <c r="P53" s="2">
        <f>'[2]5'!W144</f>
        <v>0</v>
      </c>
      <c r="Q53" s="105"/>
      <c r="R53" s="105"/>
      <c r="S53" s="105"/>
      <c r="T53" s="104"/>
    </row>
    <row r="54" spans="1:28" s="102" customFormat="1" ht="11.4">
      <c r="A54" s="291"/>
      <c r="B54" s="291"/>
      <c r="C54" s="393"/>
      <c r="D54" s="101" t="s">
        <v>156</v>
      </c>
      <c r="E54" s="3">
        <f t="shared" si="2"/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73">
        <v>0</v>
      </c>
      <c r="M54" s="2">
        <v>0</v>
      </c>
      <c r="N54" s="2">
        <v>0</v>
      </c>
      <c r="O54" s="2">
        <v>0</v>
      </c>
      <c r="P54" s="2">
        <v>0</v>
      </c>
      <c r="Q54" s="104"/>
      <c r="R54" s="104"/>
      <c r="S54" s="104"/>
      <c r="T54" s="104"/>
    </row>
    <row r="55" spans="1:28" s="102" customFormat="1" ht="32.4">
      <c r="A55" s="291"/>
      <c r="B55" s="291"/>
      <c r="C55" s="393"/>
      <c r="D55" s="101" t="s">
        <v>157</v>
      </c>
      <c r="E55" s="3">
        <f t="shared" si="2"/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73">
        <v>0</v>
      </c>
      <c r="M55" s="2">
        <v>0</v>
      </c>
      <c r="N55" s="2">
        <v>0</v>
      </c>
      <c r="O55" s="2">
        <v>0</v>
      </c>
      <c r="P55" s="2">
        <v>0</v>
      </c>
      <c r="Q55" s="104"/>
      <c r="R55" s="104"/>
      <c r="S55" s="104"/>
      <c r="T55" s="104"/>
    </row>
    <row r="56" spans="1:28" s="102" customFormat="1" ht="11.4">
      <c r="A56" s="291"/>
      <c r="B56" s="291"/>
      <c r="C56" s="393"/>
      <c r="D56" s="250" t="s">
        <v>158</v>
      </c>
      <c r="E56" s="3">
        <f t="shared" si="2"/>
        <v>234.23</v>
      </c>
      <c r="F56" s="2">
        <v>234.23</v>
      </c>
      <c r="G56" s="2">
        <v>0</v>
      </c>
      <c r="H56" s="2">
        <v>0</v>
      </c>
      <c r="I56" s="2">
        <v>0</v>
      </c>
      <c r="J56" s="2">
        <v>0</v>
      </c>
      <c r="K56" s="2"/>
      <c r="L56" s="273"/>
      <c r="M56" s="2"/>
      <c r="N56" s="2"/>
      <c r="O56" s="2"/>
      <c r="P56" s="2"/>
      <c r="Q56" s="104"/>
      <c r="R56" s="104"/>
      <c r="S56" s="104"/>
      <c r="T56" s="104"/>
    </row>
    <row r="57" spans="1:28" s="102" customFormat="1" ht="15" customHeight="1">
      <c r="A57" s="291" t="s">
        <v>25</v>
      </c>
      <c r="B57" s="291" t="s">
        <v>29</v>
      </c>
      <c r="C57" s="393" t="s">
        <v>133</v>
      </c>
      <c r="D57" s="248" t="s">
        <v>151</v>
      </c>
      <c r="E57" s="83">
        <f>SUM(F57:P57)</f>
        <v>3678494.1498200004</v>
      </c>
      <c r="F57" s="1">
        <v>204093.8</v>
      </c>
      <c r="G57" s="1">
        <v>209605.3</v>
      </c>
      <c r="H57" s="1">
        <v>290228.09999999998</v>
      </c>
      <c r="I57" s="1">
        <v>343505.60000000003</v>
      </c>
      <c r="J57" s="1">
        <f>J58</f>
        <v>266874.2</v>
      </c>
      <c r="K57" s="1">
        <f>K58+K64</f>
        <v>638960.14382</v>
      </c>
      <c r="L57" s="270">
        <f>L58+L64</f>
        <v>474759.50599999999</v>
      </c>
      <c r="M57" s="270">
        <f t="shared" ref="M57:P57" si="16">M58+M64</f>
        <v>265005.2</v>
      </c>
      <c r="N57" s="270">
        <f t="shared" si="16"/>
        <v>329312.09999999998</v>
      </c>
      <c r="O57" s="270">
        <f t="shared" si="16"/>
        <v>328075.09999999998</v>
      </c>
      <c r="P57" s="270">
        <f t="shared" si="16"/>
        <v>328075.09999999998</v>
      </c>
      <c r="Q57" s="276"/>
      <c r="R57" s="275"/>
      <c r="S57" s="275"/>
      <c r="T57" s="275"/>
      <c r="U57" s="277"/>
      <c r="V57" s="277"/>
      <c r="W57" s="277"/>
      <c r="X57" s="277"/>
      <c r="Y57" s="277"/>
      <c r="Z57" s="277"/>
      <c r="AA57" s="277"/>
      <c r="AB57" s="277"/>
    </row>
    <row r="58" spans="1:28" s="102" customFormat="1" ht="15" customHeight="1">
      <c r="A58" s="291"/>
      <c r="B58" s="291"/>
      <c r="C58" s="393"/>
      <c r="D58" s="250" t="s">
        <v>152</v>
      </c>
      <c r="E58" s="3">
        <f t="shared" si="2"/>
        <v>3656218.6898200004</v>
      </c>
      <c r="F58" s="3">
        <v>204093.84</v>
      </c>
      <c r="G58" s="3">
        <v>209605.3</v>
      </c>
      <c r="H58" s="3">
        <v>290228.09999999998</v>
      </c>
      <c r="I58" s="3">
        <v>343505.60000000003</v>
      </c>
      <c r="J58" s="3">
        <f>J60+J61</f>
        <v>266874.2</v>
      </c>
      <c r="K58" s="3">
        <f>K60+K61</f>
        <v>638960.14382</v>
      </c>
      <c r="L58" s="272">
        <f>L60+L61</f>
        <v>452484.00599999999</v>
      </c>
      <c r="M58" s="3">
        <f>M60+M61</f>
        <v>265005.2</v>
      </c>
      <c r="N58" s="3">
        <f>N60+N61</f>
        <v>329312.09999999998</v>
      </c>
      <c r="O58" s="3">
        <f t="shared" ref="O58:P58" si="17">O60+O61</f>
        <v>328075.09999999998</v>
      </c>
      <c r="P58" s="3">
        <f t="shared" si="17"/>
        <v>328075.09999999998</v>
      </c>
    </row>
    <row r="59" spans="1:28" s="102" customFormat="1" ht="15" customHeight="1">
      <c r="A59" s="291"/>
      <c r="B59" s="291"/>
      <c r="C59" s="393"/>
      <c r="D59" s="101" t="s">
        <v>153</v>
      </c>
      <c r="E59" s="3">
        <f t="shared" si="2"/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73">
        <v>0</v>
      </c>
      <c r="M59" s="2">
        <v>0</v>
      </c>
      <c r="N59" s="2">
        <v>0</v>
      </c>
      <c r="O59" s="2">
        <v>0</v>
      </c>
      <c r="P59" s="2">
        <v>0</v>
      </c>
    </row>
    <row r="60" spans="1:28" s="102" customFormat="1" ht="23.25" customHeight="1">
      <c r="A60" s="291"/>
      <c r="B60" s="291"/>
      <c r="C60" s="393"/>
      <c r="D60" s="101" t="s">
        <v>154</v>
      </c>
      <c r="E60" s="3">
        <f t="shared" si="2"/>
        <v>579178.68461999996</v>
      </c>
      <c r="F60" s="2">
        <v>24981.11</v>
      </c>
      <c r="G60" s="2">
        <v>67068.2</v>
      </c>
      <c r="H60" s="2">
        <v>29151.66</v>
      </c>
      <c r="I60" s="2">
        <v>41808.400000000001</v>
      </c>
      <c r="J60" s="2">
        <v>40011</v>
      </c>
      <c r="K60" s="2">
        <v>50504.808620000003</v>
      </c>
      <c r="L60" s="273">
        <f>0.1-22275.5+'[1]5'!S167+'[1]5'!S180+109+2052.6+'[1]5'!S193+'[1]5'!S198+'[1]5'!S200+52.1</f>
        <v>43993.705999999998</v>
      </c>
      <c r="M60" s="2">
        <f>'[1]5'!T166+'[1]5'!T167+'[1]5'!T180+'[1]5'!T193</f>
        <v>38263.5</v>
      </c>
      <c r="N60" s="2">
        <f>'[1]5'!U166+'[1]5'!U167+'[1]5'!U180+'[1]5'!U193</f>
        <v>40729.5</v>
      </c>
      <c r="O60" s="2">
        <f>'[2]5'!V166+'[2]5'!V167+'[2]5'!V180+'[2]5'!V193</f>
        <v>101333.4</v>
      </c>
      <c r="P60" s="2">
        <f>'[2]5'!W166+'[2]5'!W167+'[2]5'!W180+'[2]5'!W193</f>
        <v>101333.4</v>
      </c>
    </row>
    <row r="61" spans="1:28" s="102" customFormat="1" ht="15" customHeight="1">
      <c r="A61" s="291"/>
      <c r="B61" s="291"/>
      <c r="C61" s="393"/>
      <c r="D61" s="101" t="s">
        <v>155</v>
      </c>
      <c r="E61" s="3">
        <f t="shared" si="2"/>
        <v>2865514.1752000004</v>
      </c>
      <c r="F61" s="4">
        <v>58758.7</v>
      </c>
      <c r="G61" s="4">
        <v>51365.3</v>
      </c>
      <c r="H61" s="4">
        <v>261076.44</v>
      </c>
      <c r="I61" s="4">
        <v>301697.2</v>
      </c>
      <c r="J61" s="4">
        <v>226863.2</v>
      </c>
      <c r="K61" s="4">
        <f>585427.6352+3027.7</f>
        <v>588455.33519999997</v>
      </c>
      <c r="L61" s="274">
        <f>'[1]5'!S173+10424.2+203188.9+'[1]5'!S189+'[1]5'!S199+5159.6</f>
        <v>408490.3</v>
      </c>
      <c r="M61" s="4">
        <f>'[1]5'!T173+'[1]5'!T183+'[1]5'!T189</f>
        <v>226741.7</v>
      </c>
      <c r="N61" s="4">
        <f>'[1]5'!U173+'[1]5'!U183+'[1]5'!U189</f>
        <v>288582.59999999998</v>
      </c>
      <c r="O61" s="4">
        <f>'[2]5'!V173+'[2]5'!V183+'[2]5'!V189</f>
        <v>226741.7</v>
      </c>
      <c r="P61" s="4">
        <f>'[2]5'!W173+'[2]5'!W183+'[2]5'!W189</f>
        <v>226741.7</v>
      </c>
    </row>
    <row r="62" spans="1:28" s="102" customFormat="1" ht="15" customHeight="1">
      <c r="A62" s="291"/>
      <c r="B62" s="291"/>
      <c r="C62" s="393"/>
      <c r="D62" s="101" t="s">
        <v>156</v>
      </c>
      <c r="E62" s="3">
        <f t="shared" si="2"/>
        <v>211525.83000000002</v>
      </c>
      <c r="F62" s="3">
        <v>120354.03</v>
      </c>
      <c r="G62" s="3">
        <v>91171.8</v>
      </c>
      <c r="H62" s="3">
        <v>0</v>
      </c>
      <c r="I62" s="2">
        <v>0</v>
      </c>
      <c r="J62" s="3">
        <v>0</v>
      </c>
      <c r="K62" s="2"/>
      <c r="L62" s="273">
        <v>0</v>
      </c>
      <c r="M62" s="2">
        <v>0</v>
      </c>
      <c r="N62" s="2">
        <v>0</v>
      </c>
      <c r="O62" s="2">
        <v>0</v>
      </c>
      <c r="P62" s="2">
        <v>0</v>
      </c>
    </row>
    <row r="63" spans="1:28" s="102" customFormat="1" ht="35.25" customHeight="1">
      <c r="A63" s="291"/>
      <c r="B63" s="291"/>
      <c r="C63" s="393"/>
      <c r="D63" s="101" t="s">
        <v>157</v>
      </c>
      <c r="E63" s="3">
        <f t="shared" si="2"/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2">
        <v>0</v>
      </c>
      <c r="L63" s="273">
        <v>0</v>
      </c>
      <c r="M63" s="2">
        <v>0</v>
      </c>
      <c r="N63" s="2">
        <v>0</v>
      </c>
      <c r="O63" s="2">
        <v>0</v>
      </c>
      <c r="P63" s="2">
        <v>0</v>
      </c>
    </row>
    <row r="64" spans="1:28" ht="19.5" customHeight="1">
      <c r="A64" s="291"/>
      <c r="B64" s="291"/>
      <c r="C64" s="393"/>
      <c r="D64" s="250" t="s">
        <v>158</v>
      </c>
      <c r="E64" s="3">
        <f t="shared" si="2"/>
        <v>22275.5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/>
      <c r="L64" s="273">
        <v>22275.5</v>
      </c>
      <c r="M64" s="2">
        <v>0</v>
      </c>
      <c r="N64" s="2">
        <v>0</v>
      </c>
      <c r="O64" s="2">
        <v>0</v>
      </c>
      <c r="P64" s="2">
        <v>0</v>
      </c>
    </row>
    <row r="65" spans="1:28" ht="14.4" customHeight="1">
      <c r="A65" s="291" t="s">
        <v>25</v>
      </c>
      <c r="B65" s="291" t="s">
        <v>30</v>
      </c>
      <c r="C65" s="391" t="s">
        <v>144</v>
      </c>
      <c r="D65" s="248" t="s">
        <v>151</v>
      </c>
      <c r="E65" s="83">
        <f>SUM(F65:P65)</f>
        <v>112262.38</v>
      </c>
      <c r="F65" s="1">
        <v>9559.3799999999992</v>
      </c>
      <c r="G65" s="1">
        <v>7921.9999999999991</v>
      </c>
      <c r="H65" s="1">
        <v>7111.7000000000007</v>
      </c>
      <c r="I65" s="1">
        <v>6430.1</v>
      </c>
      <c r="J65" s="1">
        <f>J66</f>
        <v>7368.1</v>
      </c>
      <c r="K65" s="1">
        <f t="shared" ref="K65:P65" si="18">K66</f>
        <v>9239.2999999999993</v>
      </c>
      <c r="L65" s="270">
        <f t="shared" si="18"/>
        <v>10982</v>
      </c>
      <c r="M65" s="1">
        <f t="shared" si="18"/>
        <v>11691</v>
      </c>
      <c r="N65" s="1">
        <f t="shared" si="18"/>
        <v>12377.6</v>
      </c>
      <c r="O65" s="1">
        <f t="shared" si="18"/>
        <v>13691</v>
      </c>
      <c r="P65" s="1">
        <f t="shared" si="18"/>
        <v>15890.2</v>
      </c>
      <c r="Q65" s="115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</row>
    <row r="66" spans="1:28">
      <c r="A66" s="291"/>
      <c r="B66" s="291"/>
      <c r="C66" s="391"/>
      <c r="D66" s="250" t="s">
        <v>152</v>
      </c>
      <c r="E66" s="3">
        <f t="shared" si="2"/>
        <v>112262.38</v>
      </c>
      <c r="F66" s="2">
        <v>9559.3799999999992</v>
      </c>
      <c r="G66" s="2">
        <v>7921.9999999999991</v>
      </c>
      <c r="H66" s="2">
        <v>7111.7000000000007</v>
      </c>
      <c r="I66" s="2">
        <v>6430.1</v>
      </c>
      <c r="J66" s="2">
        <f>J68+J69</f>
        <v>7368.1</v>
      </c>
      <c r="K66" s="2">
        <f t="shared" ref="K66:P66" si="19">K68</f>
        <v>9239.2999999999993</v>
      </c>
      <c r="L66" s="273">
        <f t="shared" si="19"/>
        <v>10982</v>
      </c>
      <c r="M66" s="2">
        <f t="shared" si="19"/>
        <v>11691</v>
      </c>
      <c r="N66" s="2">
        <f t="shared" si="19"/>
        <v>12377.6</v>
      </c>
      <c r="O66" s="2">
        <f t="shared" si="19"/>
        <v>13691</v>
      </c>
      <c r="P66" s="2">
        <f t="shared" si="19"/>
        <v>15890.2</v>
      </c>
    </row>
    <row r="67" spans="1:28">
      <c r="A67" s="291"/>
      <c r="B67" s="291"/>
      <c r="C67" s="391"/>
      <c r="D67" s="101" t="s">
        <v>153</v>
      </c>
      <c r="E67" s="3">
        <f t="shared" si="2"/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73">
        <v>0</v>
      </c>
      <c r="M67" s="2">
        <v>0</v>
      </c>
      <c r="N67" s="2">
        <v>0</v>
      </c>
      <c r="O67" s="2">
        <v>0</v>
      </c>
      <c r="P67" s="2">
        <v>0</v>
      </c>
    </row>
    <row r="68" spans="1:28" ht="21.6">
      <c r="A68" s="291"/>
      <c r="B68" s="291"/>
      <c r="C68" s="392"/>
      <c r="D68" s="101" t="s">
        <v>154</v>
      </c>
      <c r="E68" s="3">
        <f t="shared" si="2"/>
        <v>112105.78</v>
      </c>
      <c r="F68" s="2">
        <v>9559.3799999999992</v>
      </c>
      <c r="G68" s="2">
        <v>7921.9999999999991</v>
      </c>
      <c r="H68" s="2">
        <v>7111.7000000000007</v>
      </c>
      <c r="I68" s="2">
        <v>6430.1</v>
      </c>
      <c r="J68" s="2">
        <v>7211.5</v>
      </c>
      <c r="K68" s="2">
        <f>'[1]5'!R203+'[1]5'!R204+'[1]5'!R205+'[1]5'!R207</f>
        <v>9239.2999999999993</v>
      </c>
      <c r="L68" s="273">
        <f>-0.1+'[1]5'!S203+'[1]5'!S204+'[1]5'!S205+'[1]5'!S207</f>
        <v>10982</v>
      </c>
      <c r="M68" s="2">
        <f>'[1]5'!T203+'[1]5'!T204+'[1]5'!T205+'[1]5'!T207</f>
        <v>11691</v>
      </c>
      <c r="N68" s="2">
        <f>'[1]5'!U203+'[1]5'!U204+'[1]5'!U205+'[1]5'!U207</f>
        <v>12377.6</v>
      </c>
      <c r="O68" s="2">
        <f>'[2]5'!V203+'[2]5'!V204+'[2]5'!V205+'[2]5'!V207</f>
        <v>13691</v>
      </c>
      <c r="P68" s="2">
        <f>'[2]5'!W203+'[2]5'!W204+'[2]5'!W205+'[2]5'!W207</f>
        <v>15890.2</v>
      </c>
    </row>
    <row r="69" spans="1:28">
      <c r="A69" s="291"/>
      <c r="B69" s="291"/>
      <c r="C69" s="392"/>
      <c r="D69" s="101" t="s">
        <v>155</v>
      </c>
      <c r="E69" s="3">
        <f t="shared" si="2"/>
        <v>156.6</v>
      </c>
      <c r="F69" s="2">
        <v>0</v>
      </c>
      <c r="G69" s="2">
        <v>0</v>
      </c>
      <c r="H69" s="2">
        <v>0</v>
      </c>
      <c r="I69" s="2">
        <v>0</v>
      </c>
      <c r="J69" s="2">
        <v>156.6</v>
      </c>
      <c r="K69" s="2">
        <v>0</v>
      </c>
      <c r="L69" s="273">
        <v>0</v>
      </c>
      <c r="M69" s="2">
        <v>0</v>
      </c>
      <c r="N69" s="2">
        <v>0</v>
      </c>
      <c r="O69" s="2">
        <v>0</v>
      </c>
      <c r="P69" s="2">
        <v>0</v>
      </c>
    </row>
    <row r="70" spans="1:28">
      <c r="A70" s="390"/>
      <c r="B70" s="390"/>
      <c r="C70" s="390"/>
      <c r="D70" s="101" t="s">
        <v>159</v>
      </c>
      <c r="E70" s="3">
        <f t="shared" si="2"/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73">
        <v>0</v>
      </c>
      <c r="M70" s="2">
        <v>0</v>
      </c>
      <c r="N70" s="2">
        <v>0</v>
      </c>
      <c r="O70" s="2">
        <v>0</v>
      </c>
      <c r="P70" s="2">
        <v>0</v>
      </c>
    </row>
    <row r="71" spans="1:28" ht="32.4">
      <c r="A71" s="390"/>
      <c r="B71" s="390"/>
      <c r="C71" s="390"/>
      <c r="D71" s="101" t="s">
        <v>157</v>
      </c>
      <c r="E71" s="3">
        <f t="shared" si="2"/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73">
        <v>0</v>
      </c>
      <c r="M71" s="2">
        <v>0</v>
      </c>
      <c r="N71" s="2">
        <v>0</v>
      </c>
      <c r="O71" s="2">
        <v>0</v>
      </c>
      <c r="P71" s="2">
        <v>0</v>
      </c>
    </row>
    <row r="72" spans="1:28">
      <c r="A72" s="390"/>
      <c r="B72" s="390"/>
      <c r="C72" s="390"/>
      <c r="D72" s="250" t="s">
        <v>158</v>
      </c>
      <c r="E72" s="3">
        <f t="shared" si="2"/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73">
        <v>0</v>
      </c>
      <c r="M72" s="2">
        <v>0</v>
      </c>
      <c r="N72" s="2">
        <v>0</v>
      </c>
      <c r="O72" s="2">
        <v>0</v>
      </c>
      <c r="P72" s="2">
        <v>0</v>
      </c>
    </row>
    <row r="73" spans="1:28">
      <c r="C73" s="85" t="s">
        <v>508</v>
      </c>
      <c r="J73" s="198"/>
    </row>
    <row r="77" spans="1:28">
      <c r="J77" s="85" t="s">
        <v>509</v>
      </c>
    </row>
  </sheetData>
  <mergeCells count="42">
    <mergeCell ref="M15:M16"/>
    <mergeCell ref="E14:P14"/>
    <mergeCell ref="A9:N9"/>
    <mergeCell ref="A11:D11"/>
    <mergeCell ref="E11:K11"/>
    <mergeCell ref="A12:D12"/>
    <mergeCell ref="A14:B15"/>
    <mergeCell ref="C14:C16"/>
    <mergeCell ref="D14:D16"/>
    <mergeCell ref="E15:E16"/>
    <mergeCell ref="F15:F16"/>
    <mergeCell ref="K15:K16"/>
    <mergeCell ref="E12:L12"/>
    <mergeCell ref="G15:G16"/>
    <mergeCell ref="H15:H16"/>
    <mergeCell ref="I15:I16"/>
    <mergeCell ref="J15:J16"/>
    <mergeCell ref="C25:C32"/>
    <mergeCell ref="A33:A40"/>
    <mergeCell ref="L15:L16"/>
    <mergeCell ref="C41:C48"/>
    <mergeCell ref="A17:A24"/>
    <mergeCell ref="B17:B24"/>
    <mergeCell ref="C17:C24"/>
    <mergeCell ref="B33:B40"/>
    <mergeCell ref="C33:C40"/>
    <mergeCell ref="O15:O16"/>
    <mergeCell ref="P15:P16"/>
    <mergeCell ref="A65:A72"/>
    <mergeCell ref="B65:B72"/>
    <mergeCell ref="C65:C72"/>
    <mergeCell ref="A49:A56"/>
    <mergeCell ref="B49:B56"/>
    <mergeCell ref="C49:C56"/>
    <mergeCell ref="A57:A64"/>
    <mergeCell ref="B57:B64"/>
    <mergeCell ref="C57:C64"/>
    <mergeCell ref="N15:N16"/>
    <mergeCell ref="A41:A48"/>
    <mergeCell ref="B41:B48"/>
    <mergeCell ref="A25:A32"/>
    <mergeCell ref="B25:B32"/>
  </mergeCells>
  <pageMargins left="0.11811023622047245" right="0.11811023622047245" top="0.55118110236220474" bottom="0.55118110236220474" header="0.31496062992125984" footer="0.31496062992125984"/>
  <pageSetup paperSize="9" scale="50" orientation="portrait" r:id="rId1"/>
  <rowBreaks count="2" manualBreakCount="2">
    <brk id="35" max="211" man="1"/>
    <brk id="72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Z65"/>
  <sheetViews>
    <sheetView view="pageBreakPreview" zoomScale="85" zoomScaleSheetLayoutView="85" workbookViewId="0">
      <selection activeCell="E19" sqref="E19"/>
    </sheetView>
  </sheetViews>
  <sheetFormatPr defaultRowHeight="14.4"/>
  <cols>
    <col min="1" max="1" width="4.6640625" style="41" customWidth="1"/>
    <col min="2" max="2" width="4.5546875" style="96" customWidth="1"/>
    <col min="3" max="3" width="3.44140625" style="97" customWidth="1"/>
    <col min="4" max="4" width="37" style="98" customWidth="1"/>
    <col min="5" max="5" width="10.5546875" style="41" customWidth="1"/>
    <col min="6" max="7" width="10.6640625" style="41" customWidth="1"/>
    <col min="8" max="9" width="10.6640625" style="85" customWidth="1"/>
    <col min="10" max="12" width="10.6640625" style="41" customWidth="1"/>
    <col min="13" max="18" width="9.88671875" style="41" customWidth="1"/>
    <col min="19" max="252" width="8.88671875" style="41"/>
    <col min="253" max="253" width="4.6640625" style="41" customWidth="1"/>
    <col min="254" max="254" width="4.5546875" style="41" customWidth="1"/>
    <col min="255" max="255" width="3.44140625" style="41" customWidth="1"/>
    <col min="256" max="256" width="37" style="41" customWidth="1"/>
    <col min="257" max="257" width="10.5546875" style="41" customWidth="1"/>
    <col min="258" max="264" width="10.6640625" style="41" customWidth="1"/>
    <col min="265" max="265" width="9.88671875" style="41" customWidth="1"/>
    <col min="266" max="508" width="8.88671875" style="41"/>
    <col min="509" max="509" width="4.6640625" style="41" customWidth="1"/>
    <col min="510" max="510" width="4.5546875" style="41" customWidth="1"/>
    <col min="511" max="511" width="3.44140625" style="41" customWidth="1"/>
    <col min="512" max="512" width="37" style="41" customWidth="1"/>
    <col min="513" max="513" width="10.5546875" style="41" customWidth="1"/>
    <col min="514" max="520" width="10.6640625" style="41" customWidth="1"/>
    <col min="521" max="521" width="9.88671875" style="41" customWidth="1"/>
    <col min="522" max="764" width="8.88671875" style="41"/>
    <col min="765" max="765" width="4.6640625" style="41" customWidth="1"/>
    <col min="766" max="766" width="4.5546875" style="41" customWidth="1"/>
    <col min="767" max="767" width="3.44140625" style="41" customWidth="1"/>
    <col min="768" max="768" width="37" style="41" customWidth="1"/>
    <col min="769" max="769" width="10.5546875" style="41" customWidth="1"/>
    <col min="770" max="776" width="10.6640625" style="41" customWidth="1"/>
    <col min="777" max="777" width="9.88671875" style="41" customWidth="1"/>
    <col min="778" max="1020" width="8.88671875" style="41"/>
    <col min="1021" max="1021" width="4.6640625" style="41" customWidth="1"/>
    <col min="1022" max="1022" width="4.5546875" style="41" customWidth="1"/>
    <col min="1023" max="1023" width="3.44140625" style="41" customWidth="1"/>
    <col min="1024" max="1024" width="37" style="41" customWidth="1"/>
    <col min="1025" max="1025" width="10.5546875" style="41" customWidth="1"/>
    <col min="1026" max="1032" width="10.6640625" style="41" customWidth="1"/>
    <col min="1033" max="1033" width="9.88671875" style="41" customWidth="1"/>
    <col min="1034" max="1276" width="8.88671875" style="41"/>
    <col min="1277" max="1277" width="4.6640625" style="41" customWidth="1"/>
    <col min="1278" max="1278" width="4.5546875" style="41" customWidth="1"/>
    <col min="1279" max="1279" width="3.44140625" style="41" customWidth="1"/>
    <col min="1280" max="1280" width="37" style="41" customWidth="1"/>
    <col min="1281" max="1281" width="10.5546875" style="41" customWidth="1"/>
    <col min="1282" max="1288" width="10.6640625" style="41" customWidth="1"/>
    <col min="1289" max="1289" width="9.88671875" style="41" customWidth="1"/>
    <col min="1290" max="1532" width="8.88671875" style="41"/>
    <col min="1533" max="1533" width="4.6640625" style="41" customWidth="1"/>
    <col min="1534" max="1534" width="4.5546875" style="41" customWidth="1"/>
    <col min="1535" max="1535" width="3.44140625" style="41" customWidth="1"/>
    <col min="1536" max="1536" width="37" style="41" customWidth="1"/>
    <col min="1537" max="1537" width="10.5546875" style="41" customWidth="1"/>
    <col min="1538" max="1544" width="10.6640625" style="41" customWidth="1"/>
    <col min="1545" max="1545" width="9.88671875" style="41" customWidth="1"/>
    <col min="1546" max="1788" width="8.88671875" style="41"/>
    <col min="1789" max="1789" width="4.6640625" style="41" customWidth="1"/>
    <col min="1790" max="1790" width="4.5546875" style="41" customWidth="1"/>
    <col min="1791" max="1791" width="3.44140625" style="41" customWidth="1"/>
    <col min="1792" max="1792" width="37" style="41" customWidth="1"/>
    <col min="1793" max="1793" width="10.5546875" style="41" customWidth="1"/>
    <col min="1794" max="1800" width="10.6640625" style="41" customWidth="1"/>
    <col min="1801" max="1801" width="9.88671875" style="41" customWidth="1"/>
    <col min="1802" max="2044" width="8.88671875" style="41"/>
    <col min="2045" max="2045" width="4.6640625" style="41" customWidth="1"/>
    <col min="2046" max="2046" width="4.5546875" style="41" customWidth="1"/>
    <col min="2047" max="2047" width="3.44140625" style="41" customWidth="1"/>
    <col min="2048" max="2048" width="37" style="41" customWidth="1"/>
    <col min="2049" max="2049" width="10.5546875" style="41" customWidth="1"/>
    <col min="2050" max="2056" width="10.6640625" style="41" customWidth="1"/>
    <col min="2057" max="2057" width="9.88671875" style="41" customWidth="1"/>
    <col min="2058" max="2300" width="8.88671875" style="41"/>
    <col min="2301" max="2301" width="4.6640625" style="41" customWidth="1"/>
    <col min="2302" max="2302" width="4.5546875" style="41" customWidth="1"/>
    <col min="2303" max="2303" width="3.44140625" style="41" customWidth="1"/>
    <col min="2304" max="2304" width="37" style="41" customWidth="1"/>
    <col min="2305" max="2305" width="10.5546875" style="41" customWidth="1"/>
    <col min="2306" max="2312" width="10.6640625" style="41" customWidth="1"/>
    <col min="2313" max="2313" width="9.88671875" style="41" customWidth="1"/>
    <col min="2314" max="2556" width="8.88671875" style="41"/>
    <col min="2557" max="2557" width="4.6640625" style="41" customWidth="1"/>
    <col min="2558" max="2558" width="4.5546875" style="41" customWidth="1"/>
    <col min="2559" max="2559" width="3.44140625" style="41" customWidth="1"/>
    <col min="2560" max="2560" width="37" style="41" customWidth="1"/>
    <col min="2561" max="2561" width="10.5546875" style="41" customWidth="1"/>
    <col min="2562" max="2568" width="10.6640625" style="41" customWidth="1"/>
    <col min="2569" max="2569" width="9.88671875" style="41" customWidth="1"/>
    <col min="2570" max="2812" width="8.88671875" style="41"/>
    <col min="2813" max="2813" width="4.6640625" style="41" customWidth="1"/>
    <col min="2814" max="2814" width="4.5546875" style="41" customWidth="1"/>
    <col min="2815" max="2815" width="3.44140625" style="41" customWidth="1"/>
    <col min="2816" max="2816" width="37" style="41" customWidth="1"/>
    <col min="2817" max="2817" width="10.5546875" style="41" customWidth="1"/>
    <col min="2818" max="2824" width="10.6640625" style="41" customWidth="1"/>
    <col min="2825" max="2825" width="9.88671875" style="41" customWidth="1"/>
    <col min="2826" max="3068" width="8.88671875" style="41"/>
    <col min="3069" max="3069" width="4.6640625" style="41" customWidth="1"/>
    <col min="3070" max="3070" width="4.5546875" style="41" customWidth="1"/>
    <col min="3071" max="3071" width="3.44140625" style="41" customWidth="1"/>
    <col min="3072" max="3072" width="37" style="41" customWidth="1"/>
    <col min="3073" max="3073" width="10.5546875" style="41" customWidth="1"/>
    <col min="3074" max="3080" width="10.6640625" style="41" customWidth="1"/>
    <col min="3081" max="3081" width="9.88671875" style="41" customWidth="1"/>
    <col min="3082" max="3324" width="8.88671875" style="41"/>
    <col min="3325" max="3325" width="4.6640625" style="41" customWidth="1"/>
    <col min="3326" max="3326" width="4.5546875" style="41" customWidth="1"/>
    <col min="3327" max="3327" width="3.44140625" style="41" customWidth="1"/>
    <col min="3328" max="3328" width="37" style="41" customWidth="1"/>
    <col min="3329" max="3329" width="10.5546875" style="41" customWidth="1"/>
    <col min="3330" max="3336" width="10.6640625" style="41" customWidth="1"/>
    <col min="3337" max="3337" width="9.88671875" style="41" customWidth="1"/>
    <col min="3338" max="3580" width="8.88671875" style="41"/>
    <col min="3581" max="3581" width="4.6640625" style="41" customWidth="1"/>
    <col min="3582" max="3582" width="4.5546875" style="41" customWidth="1"/>
    <col min="3583" max="3583" width="3.44140625" style="41" customWidth="1"/>
    <col min="3584" max="3584" width="37" style="41" customWidth="1"/>
    <col min="3585" max="3585" width="10.5546875" style="41" customWidth="1"/>
    <col min="3586" max="3592" width="10.6640625" style="41" customWidth="1"/>
    <col min="3593" max="3593" width="9.88671875" style="41" customWidth="1"/>
    <col min="3594" max="3836" width="8.88671875" style="41"/>
    <col min="3837" max="3837" width="4.6640625" style="41" customWidth="1"/>
    <col min="3838" max="3838" width="4.5546875" style="41" customWidth="1"/>
    <col min="3839" max="3839" width="3.44140625" style="41" customWidth="1"/>
    <col min="3840" max="3840" width="37" style="41" customWidth="1"/>
    <col min="3841" max="3841" width="10.5546875" style="41" customWidth="1"/>
    <col min="3842" max="3848" width="10.6640625" style="41" customWidth="1"/>
    <col min="3849" max="3849" width="9.88671875" style="41" customWidth="1"/>
    <col min="3850" max="4092" width="8.88671875" style="41"/>
    <col min="4093" max="4093" width="4.6640625" style="41" customWidth="1"/>
    <col min="4094" max="4094" width="4.5546875" style="41" customWidth="1"/>
    <col min="4095" max="4095" width="3.44140625" style="41" customWidth="1"/>
    <col min="4096" max="4096" width="37" style="41" customWidth="1"/>
    <col min="4097" max="4097" width="10.5546875" style="41" customWidth="1"/>
    <col min="4098" max="4104" width="10.6640625" style="41" customWidth="1"/>
    <col min="4105" max="4105" width="9.88671875" style="41" customWidth="1"/>
    <col min="4106" max="4348" width="8.88671875" style="41"/>
    <col min="4349" max="4349" width="4.6640625" style="41" customWidth="1"/>
    <col min="4350" max="4350" width="4.5546875" style="41" customWidth="1"/>
    <col min="4351" max="4351" width="3.44140625" style="41" customWidth="1"/>
    <col min="4352" max="4352" width="37" style="41" customWidth="1"/>
    <col min="4353" max="4353" width="10.5546875" style="41" customWidth="1"/>
    <col min="4354" max="4360" width="10.6640625" style="41" customWidth="1"/>
    <col min="4361" max="4361" width="9.88671875" style="41" customWidth="1"/>
    <col min="4362" max="4604" width="8.88671875" style="41"/>
    <col min="4605" max="4605" width="4.6640625" style="41" customWidth="1"/>
    <col min="4606" max="4606" width="4.5546875" style="41" customWidth="1"/>
    <col min="4607" max="4607" width="3.44140625" style="41" customWidth="1"/>
    <col min="4608" max="4608" width="37" style="41" customWidth="1"/>
    <col min="4609" max="4609" width="10.5546875" style="41" customWidth="1"/>
    <col min="4610" max="4616" width="10.6640625" style="41" customWidth="1"/>
    <col min="4617" max="4617" width="9.88671875" style="41" customWidth="1"/>
    <col min="4618" max="4860" width="8.88671875" style="41"/>
    <col min="4861" max="4861" width="4.6640625" style="41" customWidth="1"/>
    <col min="4862" max="4862" width="4.5546875" style="41" customWidth="1"/>
    <col min="4863" max="4863" width="3.44140625" style="41" customWidth="1"/>
    <col min="4864" max="4864" width="37" style="41" customWidth="1"/>
    <col min="4865" max="4865" width="10.5546875" style="41" customWidth="1"/>
    <col min="4866" max="4872" width="10.6640625" style="41" customWidth="1"/>
    <col min="4873" max="4873" width="9.88671875" style="41" customWidth="1"/>
    <col min="4874" max="5116" width="8.88671875" style="41"/>
    <col min="5117" max="5117" width="4.6640625" style="41" customWidth="1"/>
    <col min="5118" max="5118" width="4.5546875" style="41" customWidth="1"/>
    <col min="5119" max="5119" width="3.44140625" style="41" customWidth="1"/>
    <col min="5120" max="5120" width="37" style="41" customWidth="1"/>
    <col min="5121" max="5121" width="10.5546875" style="41" customWidth="1"/>
    <col min="5122" max="5128" width="10.6640625" style="41" customWidth="1"/>
    <col min="5129" max="5129" width="9.88671875" style="41" customWidth="1"/>
    <col min="5130" max="5372" width="8.88671875" style="41"/>
    <col min="5373" max="5373" width="4.6640625" style="41" customWidth="1"/>
    <col min="5374" max="5374" width="4.5546875" style="41" customWidth="1"/>
    <col min="5375" max="5375" width="3.44140625" style="41" customWidth="1"/>
    <col min="5376" max="5376" width="37" style="41" customWidth="1"/>
    <col min="5377" max="5377" width="10.5546875" style="41" customWidth="1"/>
    <col min="5378" max="5384" width="10.6640625" style="41" customWidth="1"/>
    <col min="5385" max="5385" width="9.88671875" style="41" customWidth="1"/>
    <col min="5386" max="5628" width="8.88671875" style="41"/>
    <col min="5629" max="5629" width="4.6640625" style="41" customWidth="1"/>
    <col min="5630" max="5630" width="4.5546875" style="41" customWidth="1"/>
    <col min="5631" max="5631" width="3.44140625" style="41" customWidth="1"/>
    <col min="5632" max="5632" width="37" style="41" customWidth="1"/>
    <col min="5633" max="5633" width="10.5546875" style="41" customWidth="1"/>
    <col min="5634" max="5640" width="10.6640625" style="41" customWidth="1"/>
    <col min="5641" max="5641" width="9.88671875" style="41" customWidth="1"/>
    <col min="5642" max="5884" width="8.88671875" style="41"/>
    <col min="5885" max="5885" width="4.6640625" style="41" customWidth="1"/>
    <col min="5886" max="5886" width="4.5546875" style="41" customWidth="1"/>
    <col min="5887" max="5887" width="3.44140625" style="41" customWidth="1"/>
    <col min="5888" max="5888" width="37" style="41" customWidth="1"/>
    <col min="5889" max="5889" width="10.5546875" style="41" customWidth="1"/>
    <col min="5890" max="5896" width="10.6640625" style="41" customWidth="1"/>
    <col min="5897" max="5897" width="9.88671875" style="41" customWidth="1"/>
    <col min="5898" max="6140" width="8.88671875" style="41"/>
    <col min="6141" max="6141" width="4.6640625" style="41" customWidth="1"/>
    <col min="6142" max="6142" width="4.5546875" style="41" customWidth="1"/>
    <col min="6143" max="6143" width="3.44140625" style="41" customWidth="1"/>
    <col min="6144" max="6144" width="37" style="41" customWidth="1"/>
    <col min="6145" max="6145" width="10.5546875" style="41" customWidth="1"/>
    <col min="6146" max="6152" width="10.6640625" style="41" customWidth="1"/>
    <col min="6153" max="6153" width="9.88671875" style="41" customWidth="1"/>
    <col min="6154" max="6396" width="8.88671875" style="41"/>
    <col min="6397" max="6397" width="4.6640625" style="41" customWidth="1"/>
    <col min="6398" max="6398" width="4.5546875" style="41" customWidth="1"/>
    <col min="6399" max="6399" width="3.44140625" style="41" customWidth="1"/>
    <col min="6400" max="6400" width="37" style="41" customWidth="1"/>
    <col min="6401" max="6401" width="10.5546875" style="41" customWidth="1"/>
    <col min="6402" max="6408" width="10.6640625" style="41" customWidth="1"/>
    <col min="6409" max="6409" width="9.88671875" style="41" customWidth="1"/>
    <col min="6410" max="6652" width="8.88671875" style="41"/>
    <col min="6653" max="6653" width="4.6640625" style="41" customWidth="1"/>
    <col min="6654" max="6654" width="4.5546875" style="41" customWidth="1"/>
    <col min="6655" max="6655" width="3.44140625" style="41" customWidth="1"/>
    <col min="6656" max="6656" width="37" style="41" customWidth="1"/>
    <col min="6657" max="6657" width="10.5546875" style="41" customWidth="1"/>
    <col min="6658" max="6664" width="10.6640625" style="41" customWidth="1"/>
    <col min="6665" max="6665" width="9.88671875" style="41" customWidth="1"/>
    <col min="6666" max="6908" width="8.88671875" style="41"/>
    <col min="6909" max="6909" width="4.6640625" style="41" customWidth="1"/>
    <col min="6910" max="6910" width="4.5546875" style="41" customWidth="1"/>
    <col min="6911" max="6911" width="3.44140625" style="41" customWidth="1"/>
    <col min="6912" max="6912" width="37" style="41" customWidth="1"/>
    <col min="6913" max="6913" width="10.5546875" style="41" customWidth="1"/>
    <col min="6914" max="6920" width="10.6640625" style="41" customWidth="1"/>
    <col min="6921" max="6921" width="9.88671875" style="41" customWidth="1"/>
    <col min="6922" max="7164" width="8.88671875" style="41"/>
    <col min="7165" max="7165" width="4.6640625" style="41" customWidth="1"/>
    <col min="7166" max="7166" width="4.5546875" style="41" customWidth="1"/>
    <col min="7167" max="7167" width="3.44140625" style="41" customWidth="1"/>
    <col min="7168" max="7168" width="37" style="41" customWidth="1"/>
    <col min="7169" max="7169" width="10.5546875" style="41" customWidth="1"/>
    <col min="7170" max="7176" width="10.6640625" style="41" customWidth="1"/>
    <col min="7177" max="7177" width="9.88671875" style="41" customWidth="1"/>
    <col min="7178" max="7420" width="8.88671875" style="41"/>
    <col min="7421" max="7421" width="4.6640625" style="41" customWidth="1"/>
    <col min="7422" max="7422" width="4.5546875" style="41" customWidth="1"/>
    <col min="7423" max="7423" width="3.44140625" style="41" customWidth="1"/>
    <col min="7424" max="7424" width="37" style="41" customWidth="1"/>
    <col min="7425" max="7425" width="10.5546875" style="41" customWidth="1"/>
    <col min="7426" max="7432" width="10.6640625" style="41" customWidth="1"/>
    <col min="7433" max="7433" width="9.88671875" style="41" customWidth="1"/>
    <col min="7434" max="7676" width="8.88671875" style="41"/>
    <col min="7677" max="7677" width="4.6640625" style="41" customWidth="1"/>
    <col min="7678" max="7678" width="4.5546875" style="41" customWidth="1"/>
    <col min="7679" max="7679" width="3.44140625" style="41" customWidth="1"/>
    <col min="7680" max="7680" width="37" style="41" customWidth="1"/>
    <col min="7681" max="7681" width="10.5546875" style="41" customWidth="1"/>
    <col min="7682" max="7688" width="10.6640625" style="41" customWidth="1"/>
    <col min="7689" max="7689" width="9.88671875" style="41" customWidth="1"/>
    <col min="7690" max="7932" width="8.88671875" style="41"/>
    <col min="7933" max="7933" width="4.6640625" style="41" customWidth="1"/>
    <col min="7934" max="7934" width="4.5546875" style="41" customWidth="1"/>
    <col min="7935" max="7935" width="3.44140625" style="41" customWidth="1"/>
    <col min="7936" max="7936" width="37" style="41" customWidth="1"/>
    <col min="7937" max="7937" width="10.5546875" style="41" customWidth="1"/>
    <col min="7938" max="7944" width="10.6640625" style="41" customWidth="1"/>
    <col min="7945" max="7945" width="9.88671875" style="41" customWidth="1"/>
    <col min="7946" max="8188" width="8.88671875" style="41"/>
    <col min="8189" max="8189" width="4.6640625" style="41" customWidth="1"/>
    <col min="8190" max="8190" width="4.5546875" style="41" customWidth="1"/>
    <col min="8191" max="8191" width="3.44140625" style="41" customWidth="1"/>
    <col min="8192" max="8192" width="37" style="41" customWidth="1"/>
    <col min="8193" max="8193" width="10.5546875" style="41" customWidth="1"/>
    <col min="8194" max="8200" width="10.6640625" style="41" customWidth="1"/>
    <col min="8201" max="8201" width="9.88671875" style="41" customWidth="1"/>
    <col min="8202" max="8444" width="8.88671875" style="41"/>
    <col min="8445" max="8445" width="4.6640625" style="41" customWidth="1"/>
    <col min="8446" max="8446" width="4.5546875" style="41" customWidth="1"/>
    <col min="8447" max="8447" width="3.44140625" style="41" customWidth="1"/>
    <col min="8448" max="8448" width="37" style="41" customWidth="1"/>
    <col min="8449" max="8449" width="10.5546875" style="41" customWidth="1"/>
    <col min="8450" max="8456" width="10.6640625" style="41" customWidth="1"/>
    <col min="8457" max="8457" width="9.88671875" style="41" customWidth="1"/>
    <col min="8458" max="8700" width="8.88671875" style="41"/>
    <col min="8701" max="8701" width="4.6640625" style="41" customWidth="1"/>
    <col min="8702" max="8702" width="4.5546875" style="41" customWidth="1"/>
    <col min="8703" max="8703" width="3.44140625" style="41" customWidth="1"/>
    <col min="8704" max="8704" width="37" style="41" customWidth="1"/>
    <col min="8705" max="8705" width="10.5546875" style="41" customWidth="1"/>
    <col min="8706" max="8712" width="10.6640625" style="41" customWidth="1"/>
    <col min="8713" max="8713" width="9.88671875" style="41" customWidth="1"/>
    <col min="8714" max="8956" width="8.88671875" style="41"/>
    <col min="8957" max="8957" width="4.6640625" style="41" customWidth="1"/>
    <col min="8958" max="8958" width="4.5546875" style="41" customWidth="1"/>
    <col min="8959" max="8959" width="3.44140625" style="41" customWidth="1"/>
    <col min="8960" max="8960" width="37" style="41" customWidth="1"/>
    <col min="8961" max="8961" width="10.5546875" style="41" customWidth="1"/>
    <col min="8962" max="8968" width="10.6640625" style="41" customWidth="1"/>
    <col min="8969" max="8969" width="9.88671875" style="41" customWidth="1"/>
    <col min="8970" max="9212" width="8.88671875" style="41"/>
    <col min="9213" max="9213" width="4.6640625" style="41" customWidth="1"/>
    <col min="9214" max="9214" width="4.5546875" style="41" customWidth="1"/>
    <col min="9215" max="9215" width="3.44140625" style="41" customWidth="1"/>
    <col min="9216" max="9216" width="37" style="41" customWidth="1"/>
    <col min="9217" max="9217" width="10.5546875" style="41" customWidth="1"/>
    <col min="9218" max="9224" width="10.6640625" style="41" customWidth="1"/>
    <col min="9225" max="9225" width="9.88671875" style="41" customWidth="1"/>
    <col min="9226" max="9468" width="8.88671875" style="41"/>
    <col min="9469" max="9469" width="4.6640625" style="41" customWidth="1"/>
    <col min="9470" max="9470" width="4.5546875" style="41" customWidth="1"/>
    <col min="9471" max="9471" width="3.44140625" style="41" customWidth="1"/>
    <col min="9472" max="9472" width="37" style="41" customWidth="1"/>
    <col min="9473" max="9473" width="10.5546875" style="41" customWidth="1"/>
    <col min="9474" max="9480" width="10.6640625" style="41" customWidth="1"/>
    <col min="9481" max="9481" width="9.88671875" style="41" customWidth="1"/>
    <col min="9482" max="9724" width="8.88671875" style="41"/>
    <col min="9725" max="9725" width="4.6640625" style="41" customWidth="1"/>
    <col min="9726" max="9726" width="4.5546875" style="41" customWidth="1"/>
    <col min="9727" max="9727" width="3.44140625" style="41" customWidth="1"/>
    <col min="9728" max="9728" width="37" style="41" customWidth="1"/>
    <col min="9729" max="9729" width="10.5546875" style="41" customWidth="1"/>
    <col min="9730" max="9736" width="10.6640625" style="41" customWidth="1"/>
    <col min="9737" max="9737" width="9.88671875" style="41" customWidth="1"/>
    <col min="9738" max="9980" width="8.88671875" style="41"/>
    <col min="9981" max="9981" width="4.6640625" style="41" customWidth="1"/>
    <col min="9982" max="9982" width="4.5546875" style="41" customWidth="1"/>
    <col min="9983" max="9983" width="3.44140625" style="41" customWidth="1"/>
    <col min="9984" max="9984" width="37" style="41" customWidth="1"/>
    <col min="9985" max="9985" width="10.5546875" style="41" customWidth="1"/>
    <col min="9986" max="9992" width="10.6640625" style="41" customWidth="1"/>
    <col min="9993" max="9993" width="9.88671875" style="41" customWidth="1"/>
    <col min="9994" max="10236" width="8.88671875" style="41"/>
    <col min="10237" max="10237" width="4.6640625" style="41" customWidth="1"/>
    <col min="10238" max="10238" width="4.5546875" style="41" customWidth="1"/>
    <col min="10239" max="10239" width="3.44140625" style="41" customWidth="1"/>
    <col min="10240" max="10240" width="37" style="41" customWidth="1"/>
    <col min="10241" max="10241" width="10.5546875" style="41" customWidth="1"/>
    <col min="10242" max="10248" width="10.6640625" style="41" customWidth="1"/>
    <col min="10249" max="10249" width="9.88671875" style="41" customWidth="1"/>
    <col min="10250" max="10492" width="8.88671875" style="41"/>
    <col min="10493" max="10493" width="4.6640625" style="41" customWidth="1"/>
    <col min="10494" max="10494" width="4.5546875" style="41" customWidth="1"/>
    <col min="10495" max="10495" width="3.44140625" style="41" customWidth="1"/>
    <col min="10496" max="10496" width="37" style="41" customWidth="1"/>
    <col min="10497" max="10497" width="10.5546875" style="41" customWidth="1"/>
    <col min="10498" max="10504" width="10.6640625" style="41" customWidth="1"/>
    <col min="10505" max="10505" width="9.88671875" style="41" customWidth="1"/>
    <col min="10506" max="10748" width="8.88671875" style="41"/>
    <col min="10749" max="10749" width="4.6640625" style="41" customWidth="1"/>
    <col min="10750" max="10750" width="4.5546875" style="41" customWidth="1"/>
    <col min="10751" max="10751" width="3.44140625" style="41" customWidth="1"/>
    <col min="10752" max="10752" width="37" style="41" customWidth="1"/>
    <col min="10753" max="10753" width="10.5546875" style="41" customWidth="1"/>
    <col min="10754" max="10760" width="10.6640625" style="41" customWidth="1"/>
    <col min="10761" max="10761" width="9.88671875" style="41" customWidth="1"/>
    <col min="10762" max="11004" width="8.88671875" style="41"/>
    <col min="11005" max="11005" width="4.6640625" style="41" customWidth="1"/>
    <col min="11006" max="11006" width="4.5546875" style="41" customWidth="1"/>
    <col min="11007" max="11007" width="3.44140625" style="41" customWidth="1"/>
    <col min="11008" max="11008" width="37" style="41" customWidth="1"/>
    <col min="11009" max="11009" width="10.5546875" style="41" customWidth="1"/>
    <col min="11010" max="11016" width="10.6640625" style="41" customWidth="1"/>
    <col min="11017" max="11017" width="9.88671875" style="41" customWidth="1"/>
    <col min="11018" max="11260" width="8.88671875" style="41"/>
    <col min="11261" max="11261" width="4.6640625" style="41" customWidth="1"/>
    <col min="11262" max="11262" width="4.5546875" style="41" customWidth="1"/>
    <col min="11263" max="11263" width="3.44140625" style="41" customWidth="1"/>
    <col min="11264" max="11264" width="37" style="41" customWidth="1"/>
    <col min="11265" max="11265" width="10.5546875" style="41" customWidth="1"/>
    <col min="11266" max="11272" width="10.6640625" style="41" customWidth="1"/>
    <col min="11273" max="11273" width="9.88671875" style="41" customWidth="1"/>
    <col min="11274" max="11516" width="8.88671875" style="41"/>
    <col min="11517" max="11517" width="4.6640625" style="41" customWidth="1"/>
    <col min="11518" max="11518" width="4.5546875" style="41" customWidth="1"/>
    <col min="11519" max="11519" width="3.44140625" style="41" customWidth="1"/>
    <col min="11520" max="11520" width="37" style="41" customWidth="1"/>
    <col min="11521" max="11521" width="10.5546875" style="41" customWidth="1"/>
    <col min="11522" max="11528" width="10.6640625" style="41" customWidth="1"/>
    <col min="11529" max="11529" width="9.88671875" style="41" customWidth="1"/>
    <col min="11530" max="11772" width="8.88671875" style="41"/>
    <col min="11773" max="11773" width="4.6640625" style="41" customWidth="1"/>
    <col min="11774" max="11774" width="4.5546875" style="41" customWidth="1"/>
    <col min="11775" max="11775" width="3.44140625" style="41" customWidth="1"/>
    <col min="11776" max="11776" width="37" style="41" customWidth="1"/>
    <col min="11777" max="11777" width="10.5546875" style="41" customWidth="1"/>
    <col min="11778" max="11784" width="10.6640625" style="41" customWidth="1"/>
    <col min="11785" max="11785" width="9.88671875" style="41" customWidth="1"/>
    <col min="11786" max="12028" width="8.88671875" style="41"/>
    <col min="12029" max="12029" width="4.6640625" style="41" customWidth="1"/>
    <col min="12030" max="12030" width="4.5546875" style="41" customWidth="1"/>
    <col min="12031" max="12031" width="3.44140625" style="41" customWidth="1"/>
    <col min="12032" max="12032" width="37" style="41" customWidth="1"/>
    <col min="12033" max="12033" width="10.5546875" style="41" customWidth="1"/>
    <col min="12034" max="12040" width="10.6640625" style="41" customWidth="1"/>
    <col min="12041" max="12041" width="9.88671875" style="41" customWidth="1"/>
    <col min="12042" max="12284" width="8.88671875" style="41"/>
    <col min="12285" max="12285" width="4.6640625" style="41" customWidth="1"/>
    <col min="12286" max="12286" width="4.5546875" style="41" customWidth="1"/>
    <col min="12287" max="12287" width="3.44140625" style="41" customWidth="1"/>
    <col min="12288" max="12288" width="37" style="41" customWidth="1"/>
    <col min="12289" max="12289" width="10.5546875" style="41" customWidth="1"/>
    <col min="12290" max="12296" width="10.6640625" style="41" customWidth="1"/>
    <col min="12297" max="12297" width="9.88671875" style="41" customWidth="1"/>
    <col min="12298" max="12540" width="8.88671875" style="41"/>
    <col min="12541" max="12541" width="4.6640625" style="41" customWidth="1"/>
    <col min="12542" max="12542" width="4.5546875" style="41" customWidth="1"/>
    <col min="12543" max="12543" width="3.44140625" style="41" customWidth="1"/>
    <col min="12544" max="12544" width="37" style="41" customWidth="1"/>
    <col min="12545" max="12545" width="10.5546875" style="41" customWidth="1"/>
    <col min="12546" max="12552" width="10.6640625" style="41" customWidth="1"/>
    <col min="12553" max="12553" width="9.88671875" style="41" customWidth="1"/>
    <col min="12554" max="12796" width="8.88671875" style="41"/>
    <col min="12797" max="12797" width="4.6640625" style="41" customWidth="1"/>
    <col min="12798" max="12798" width="4.5546875" style="41" customWidth="1"/>
    <col min="12799" max="12799" width="3.44140625" style="41" customWidth="1"/>
    <col min="12800" max="12800" width="37" style="41" customWidth="1"/>
    <col min="12801" max="12801" width="10.5546875" style="41" customWidth="1"/>
    <col min="12802" max="12808" width="10.6640625" style="41" customWidth="1"/>
    <col min="12809" max="12809" width="9.88671875" style="41" customWidth="1"/>
    <col min="12810" max="13052" width="8.88671875" style="41"/>
    <col min="13053" max="13053" width="4.6640625" style="41" customWidth="1"/>
    <col min="13054" max="13054" width="4.5546875" style="41" customWidth="1"/>
    <col min="13055" max="13055" width="3.44140625" style="41" customWidth="1"/>
    <col min="13056" max="13056" width="37" style="41" customWidth="1"/>
    <col min="13057" max="13057" width="10.5546875" style="41" customWidth="1"/>
    <col min="13058" max="13064" width="10.6640625" style="41" customWidth="1"/>
    <col min="13065" max="13065" width="9.88671875" style="41" customWidth="1"/>
    <col min="13066" max="13308" width="8.88671875" style="41"/>
    <col min="13309" max="13309" width="4.6640625" style="41" customWidth="1"/>
    <col min="13310" max="13310" width="4.5546875" style="41" customWidth="1"/>
    <col min="13311" max="13311" width="3.44140625" style="41" customWidth="1"/>
    <col min="13312" max="13312" width="37" style="41" customWidth="1"/>
    <col min="13313" max="13313" width="10.5546875" style="41" customWidth="1"/>
    <col min="13314" max="13320" width="10.6640625" style="41" customWidth="1"/>
    <col min="13321" max="13321" width="9.88671875" style="41" customWidth="1"/>
    <col min="13322" max="13564" width="8.88671875" style="41"/>
    <col min="13565" max="13565" width="4.6640625" style="41" customWidth="1"/>
    <col min="13566" max="13566" width="4.5546875" style="41" customWidth="1"/>
    <col min="13567" max="13567" width="3.44140625" style="41" customWidth="1"/>
    <col min="13568" max="13568" width="37" style="41" customWidth="1"/>
    <col min="13569" max="13569" width="10.5546875" style="41" customWidth="1"/>
    <col min="13570" max="13576" width="10.6640625" style="41" customWidth="1"/>
    <col min="13577" max="13577" width="9.88671875" style="41" customWidth="1"/>
    <col min="13578" max="13820" width="8.88671875" style="41"/>
    <col min="13821" max="13821" width="4.6640625" style="41" customWidth="1"/>
    <col min="13822" max="13822" width="4.5546875" style="41" customWidth="1"/>
    <col min="13823" max="13823" width="3.44140625" style="41" customWidth="1"/>
    <col min="13824" max="13824" width="37" style="41" customWidth="1"/>
    <col min="13825" max="13825" width="10.5546875" style="41" customWidth="1"/>
    <col min="13826" max="13832" width="10.6640625" style="41" customWidth="1"/>
    <col min="13833" max="13833" width="9.88671875" style="41" customWidth="1"/>
    <col min="13834" max="14076" width="8.88671875" style="41"/>
    <col min="14077" max="14077" width="4.6640625" style="41" customWidth="1"/>
    <col min="14078" max="14078" width="4.5546875" style="41" customWidth="1"/>
    <col min="14079" max="14079" width="3.44140625" style="41" customWidth="1"/>
    <col min="14080" max="14080" width="37" style="41" customWidth="1"/>
    <col min="14081" max="14081" width="10.5546875" style="41" customWidth="1"/>
    <col min="14082" max="14088" width="10.6640625" style="41" customWidth="1"/>
    <col min="14089" max="14089" width="9.88671875" style="41" customWidth="1"/>
    <col min="14090" max="14332" width="8.88671875" style="41"/>
    <col min="14333" max="14333" width="4.6640625" style="41" customWidth="1"/>
    <col min="14334" max="14334" width="4.5546875" style="41" customWidth="1"/>
    <col min="14335" max="14335" width="3.44140625" style="41" customWidth="1"/>
    <col min="14336" max="14336" width="37" style="41" customWidth="1"/>
    <col min="14337" max="14337" width="10.5546875" style="41" customWidth="1"/>
    <col min="14338" max="14344" width="10.6640625" style="41" customWidth="1"/>
    <col min="14345" max="14345" width="9.88671875" style="41" customWidth="1"/>
    <col min="14346" max="14588" width="8.88671875" style="41"/>
    <col min="14589" max="14589" width="4.6640625" style="41" customWidth="1"/>
    <col min="14590" max="14590" width="4.5546875" style="41" customWidth="1"/>
    <col min="14591" max="14591" width="3.44140625" style="41" customWidth="1"/>
    <col min="14592" max="14592" width="37" style="41" customWidth="1"/>
    <col min="14593" max="14593" width="10.5546875" style="41" customWidth="1"/>
    <col min="14594" max="14600" width="10.6640625" style="41" customWidth="1"/>
    <col min="14601" max="14601" width="9.88671875" style="41" customWidth="1"/>
    <col min="14602" max="14844" width="8.88671875" style="41"/>
    <col min="14845" max="14845" width="4.6640625" style="41" customWidth="1"/>
    <col min="14846" max="14846" width="4.5546875" style="41" customWidth="1"/>
    <col min="14847" max="14847" width="3.44140625" style="41" customWidth="1"/>
    <col min="14848" max="14848" width="37" style="41" customWidth="1"/>
    <col min="14849" max="14849" width="10.5546875" style="41" customWidth="1"/>
    <col min="14850" max="14856" width="10.6640625" style="41" customWidth="1"/>
    <col min="14857" max="14857" width="9.88671875" style="41" customWidth="1"/>
    <col min="14858" max="15100" width="8.88671875" style="41"/>
    <col min="15101" max="15101" width="4.6640625" style="41" customWidth="1"/>
    <col min="15102" max="15102" width="4.5546875" style="41" customWidth="1"/>
    <col min="15103" max="15103" width="3.44140625" style="41" customWidth="1"/>
    <col min="15104" max="15104" width="37" style="41" customWidth="1"/>
    <col min="15105" max="15105" width="10.5546875" style="41" customWidth="1"/>
    <col min="15106" max="15112" width="10.6640625" style="41" customWidth="1"/>
    <col min="15113" max="15113" width="9.88671875" style="41" customWidth="1"/>
    <col min="15114" max="15356" width="8.88671875" style="41"/>
    <col min="15357" max="15357" width="4.6640625" style="41" customWidth="1"/>
    <col min="15358" max="15358" width="4.5546875" style="41" customWidth="1"/>
    <col min="15359" max="15359" width="3.44140625" style="41" customWidth="1"/>
    <col min="15360" max="15360" width="37" style="41" customWidth="1"/>
    <col min="15361" max="15361" width="10.5546875" style="41" customWidth="1"/>
    <col min="15362" max="15368" width="10.6640625" style="41" customWidth="1"/>
    <col min="15369" max="15369" width="9.88671875" style="41" customWidth="1"/>
    <col min="15370" max="15612" width="8.88671875" style="41"/>
    <col min="15613" max="15613" width="4.6640625" style="41" customWidth="1"/>
    <col min="15614" max="15614" width="4.5546875" style="41" customWidth="1"/>
    <col min="15615" max="15615" width="3.44140625" style="41" customWidth="1"/>
    <col min="15616" max="15616" width="37" style="41" customWidth="1"/>
    <col min="15617" max="15617" width="10.5546875" style="41" customWidth="1"/>
    <col min="15618" max="15624" width="10.6640625" style="41" customWidth="1"/>
    <col min="15625" max="15625" width="9.88671875" style="41" customWidth="1"/>
    <col min="15626" max="15868" width="8.88671875" style="41"/>
    <col min="15869" max="15869" width="4.6640625" style="41" customWidth="1"/>
    <col min="15870" max="15870" width="4.5546875" style="41" customWidth="1"/>
    <col min="15871" max="15871" width="3.44140625" style="41" customWidth="1"/>
    <col min="15872" max="15872" width="37" style="41" customWidth="1"/>
    <col min="15873" max="15873" width="10.5546875" style="41" customWidth="1"/>
    <col min="15874" max="15880" width="10.6640625" style="41" customWidth="1"/>
    <col min="15881" max="15881" width="9.88671875" style="41" customWidth="1"/>
    <col min="15882" max="16124" width="8.88671875" style="41"/>
    <col min="16125" max="16125" width="4.6640625" style="41" customWidth="1"/>
    <col min="16126" max="16126" width="4.5546875" style="41" customWidth="1"/>
    <col min="16127" max="16127" width="3.44140625" style="41" customWidth="1"/>
    <col min="16128" max="16128" width="37" style="41" customWidth="1"/>
    <col min="16129" max="16129" width="10.5546875" style="41" customWidth="1"/>
    <col min="16130" max="16136" width="10.6640625" style="41" customWidth="1"/>
    <col min="16137" max="16137" width="9.88671875" style="41" customWidth="1"/>
    <col min="16138" max="16384" width="8.88671875" style="41"/>
  </cols>
  <sheetData>
    <row r="1" spans="1:208" s="44" customFormat="1">
      <c r="A1" s="56"/>
      <c r="B1" s="56"/>
      <c r="C1" s="56"/>
      <c r="E1" s="56"/>
      <c r="F1" s="57"/>
      <c r="G1" s="58"/>
      <c r="I1" s="56"/>
      <c r="J1" s="56"/>
      <c r="K1" s="56"/>
      <c r="M1" s="62"/>
      <c r="N1" s="59"/>
      <c r="O1" s="62"/>
      <c r="P1" s="59"/>
      <c r="Q1" s="62"/>
      <c r="R1" s="59" t="s">
        <v>546</v>
      </c>
      <c r="S1" s="56"/>
      <c r="T1" s="56"/>
      <c r="V1" s="56"/>
      <c r="W1" s="56"/>
      <c r="X1" s="56"/>
      <c r="Z1" s="56"/>
      <c r="AA1" s="56"/>
      <c r="AB1" s="56"/>
      <c r="AD1" s="56"/>
      <c r="AE1" s="56"/>
      <c r="AF1" s="56"/>
      <c r="AH1" s="56"/>
      <c r="AI1" s="56"/>
      <c r="AJ1" s="56"/>
      <c r="AL1" s="56"/>
      <c r="AM1" s="56"/>
      <c r="AN1" s="56"/>
      <c r="AP1" s="56"/>
      <c r="AQ1" s="56"/>
      <c r="AR1" s="56"/>
      <c r="AT1" s="56"/>
      <c r="AU1" s="56"/>
      <c r="AV1" s="56"/>
      <c r="AX1" s="56"/>
      <c r="AY1" s="56"/>
      <c r="AZ1" s="56"/>
      <c r="BB1" s="56"/>
      <c r="BC1" s="56"/>
      <c r="BD1" s="56"/>
      <c r="BF1" s="56"/>
      <c r="BG1" s="56"/>
      <c r="BH1" s="56"/>
      <c r="BJ1" s="56"/>
      <c r="BK1" s="56"/>
      <c r="BL1" s="56"/>
      <c r="BN1" s="56"/>
      <c r="BO1" s="56"/>
      <c r="BP1" s="56"/>
      <c r="BR1" s="56"/>
      <c r="BS1" s="56"/>
      <c r="BT1" s="56"/>
      <c r="BV1" s="56"/>
      <c r="BW1" s="56"/>
      <c r="BX1" s="56"/>
      <c r="BZ1" s="56"/>
      <c r="CA1" s="56"/>
      <c r="CB1" s="56"/>
      <c r="CD1" s="56"/>
      <c r="CE1" s="56"/>
      <c r="CF1" s="56"/>
      <c r="CH1" s="56"/>
      <c r="CI1" s="56"/>
      <c r="CJ1" s="56"/>
      <c r="CL1" s="56"/>
      <c r="CM1" s="56"/>
      <c r="CN1" s="56"/>
      <c r="CP1" s="56"/>
      <c r="CQ1" s="56"/>
      <c r="CR1" s="56"/>
      <c r="CT1" s="56"/>
      <c r="CU1" s="56"/>
      <c r="CV1" s="56"/>
      <c r="CX1" s="56"/>
      <c r="CY1" s="56"/>
      <c r="CZ1" s="56"/>
      <c r="DB1" s="56"/>
      <c r="DC1" s="56"/>
      <c r="DD1" s="56"/>
      <c r="DF1" s="56"/>
      <c r="DG1" s="56"/>
      <c r="DH1" s="56"/>
      <c r="DJ1" s="56"/>
      <c r="DK1" s="56"/>
      <c r="DL1" s="56"/>
      <c r="DN1" s="56"/>
      <c r="DO1" s="56"/>
      <c r="DP1" s="56"/>
      <c r="DR1" s="56"/>
      <c r="DS1" s="56"/>
      <c r="DT1" s="56"/>
      <c r="DV1" s="56"/>
      <c r="DW1" s="56"/>
      <c r="DX1" s="56"/>
      <c r="DZ1" s="56"/>
      <c r="EA1" s="56"/>
      <c r="EB1" s="56"/>
      <c r="ED1" s="56"/>
      <c r="EE1" s="56"/>
      <c r="EF1" s="56"/>
      <c r="EH1" s="56"/>
      <c r="EI1" s="56"/>
      <c r="EJ1" s="56"/>
      <c r="EL1" s="56"/>
      <c r="EM1" s="56"/>
      <c r="EN1" s="56"/>
      <c r="EP1" s="56"/>
      <c r="EQ1" s="56"/>
      <c r="ER1" s="56"/>
      <c r="ET1" s="56"/>
      <c r="EU1" s="56"/>
      <c r="EV1" s="56"/>
      <c r="EX1" s="56"/>
      <c r="EY1" s="56"/>
      <c r="EZ1" s="56"/>
      <c r="FB1" s="56"/>
      <c r="FC1" s="56"/>
      <c r="FD1" s="56"/>
      <c r="FF1" s="56"/>
      <c r="FG1" s="56"/>
      <c r="FH1" s="56"/>
      <c r="FJ1" s="56"/>
      <c r="FK1" s="56"/>
      <c r="FL1" s="56"/>
      <c r="FN1" s="56"/>
      <c r="FO1" s="56"/>
      <c r="FP1" s="56"/>
      <c r="FR1" s="56"/>
      <c r="FS1" s="56"/>
      <c r="FT1" s="56"/>
      <c r="FV1" s="56"/>
      <c r="FW1" s="56"/>
      <c r="FX1" s="56"/>
      <c r="FZ1" s="56"/>
      <c r="GA1" s="56"/>
      <c r="GB1" s="56"/>
      <c r="GD1" s="56"/>
      <c r="GE1" s="56"/>
      <c r="GF1" s="56"/>
      <c r="GH1" s="56"/>
      <c r="GI1" s="56"/>
      <c r="GJ1" s="56"/>
      <c r="GL1" s="56"/>
      <c r="GM1" s="56"/>
      <c r="GN1" s="56"/>
      <c r="GP1" s="56"/>
      <c r="GQ1" s="56"/>
      <c r="GR1" s="56"/>
      <c r="GT1" s="56"/>
      <c r="GU1" s="56"/>
      <c r="GV1" s="56"/>
      <c r="GX1" s="56"/>
      <c r="GY1" s="56"/>
      <c r="GZ1" s="56"/>
    </row>
    <row r="2" spans="1:208" s="44" customFormat="1">
      <c r="A2" s="56"/>
      <c r="B2" s="56"/>
      <c r="C2" s="56"/>
      <c r="E2" s="56"/>
      <c r="F2" s="57"/>
      <c r="G2" s="58"/>
      <c r="I2" s="56"/>
      <c r="J2" s="56"/>
      <c r="K2" s="56"/>
      <c r="M2" s="62"/>
      <c r="N2" s="63"/>
      <c r="O2" s="62"/>
      <c r="P2" s="63"/>
      <c r="Q2" s="62"/>
      <c r="R2" s="63" t="s">
        <v>492</v>
      </c>
      <c r="S2" s="56"/>
      <c r="T2" s="56"/>
      <c r="V2" s="56"/>
      <c r="W2" s="56"/>
      <c r="X2" s="56"/>
      <c r="Z2" s="56"/>
      <c r="AA2" s="56"/>
      <c r="AB2" s="56"/>
      <c r="AD2" s="56"/>
      <c r="AE2" s="56"/>
      <c r="AF2" s="56"/>
      <c r="AH2" s="56"/>
      <c r="AI2" s="56"/>
      <c r="AJ2" s="56"/>
      <c r="AL2" s="56"/>
      <c r="AM2" s="56"/>
      <c r="AN2" s="56"/>
      <c r="AP2" s="56"/>
      <c r="AQ2" s="56"/>
      <c r="AR2" s="56"/>
      <c r="AT2" s="56"/>
      <c r="AU2" s="56"/>
      <c r="AV2" s="56"/>
      <c r="AX2" s="56"/>
      <c r="AY2" s="56"/>
      <c r="AZ2" s="56"/>
      <c r="BB2" s="56"/>
      <c r="BC2" s="56"/>
      <c r="BD2" s="56"/>
      <c r="BF2" s="56"/>
      <c r="BG2" s="56"/>
      <c r="BH2" s="56"/>
      <c r="BJ2" s="56"/>
      <c r="BK2" s="56"/>
      <c r="BL2" s="56"/>
      <c r="BN2" s="56"/>
      <c r="BO2" s="56"/>
      <c r="BP2" s="56"/>
      <c r="BR2" s="56"/>
      <c r="BS2" s="56"/>
      <c r="BT2" s="56"/>
      <c r="BV2" s="56"/>
      <c r="BW2" s="56"/>
      <c r="BX2" s="56"/>
      <c r="BZ2" s="56"/>
      <c r="CA2" s="56"/>
      <c r="CB2" s="56"/>
      <c r="CD2" s="56"/>
      <c r="CE2" s="56"/>
      <c r="CF2" s="56"/>
      <c r="CH2" s="56"/>
      <c r="CI2" s="56"/>
      <c r="CJ2" s="56"/>
      <c r="CL2" s="56"/>
      <c r="CM2" s="56"/>
      <c r="CN2" s="56"/>
      <c r="CP2" s="56"/>
      <c r="CQ2" s="56"/>
      <c r="CR2" s="56"/>
      <c r="CT2" s="56"/>
      <c r="CU2" s="56"/>
      <c r="CV2" s="56"/>
      <c r="CX2" s="56"/>
      <c r="CY2" s="56"/>
      <c r="CZ2" s="56"/>
      <c r="DB2" s="56"/>
      <c r="DC2" s="56"/>
      <c r="DD2" s="56"/>
      <c r="DF2" s="56"/>
      <c r="DG2" s="56"/>
      <c r="DH2" s="56"/>
      <c r="DJ2" s="56"/>
      <c r="DK2" s="56"/>
      <c r="DL2" s="56"/>
      <c r="DN2" s="56"/>
      <c r="DO2" s="56"/>
      <c r="DP2" s="56"/>
      <c r="DR2" s="56"/>
      <c r="DS2" s="56"/>
      <c r="DT2" s="56"/>
      <c r="DV2" s="56"/>
      <c r="DW2" s="56"/>
      <c r="DX2" s="56"/>
      <c r="DZ2" s="56"/>
      <c r="EA2" s="56"/>
      <c r="EB2" s="56"/>
      <c r="ED2" s="56"/>
      <c r="EE2" s="56"/>
      <c r="EF2" s="56"/>
      <c r="EH2" s="56"/>
      <c r="EI2" s="56"/>
      <c r="EJ2" s="56"/>
      <c r="EL2" s="56"/>
      <c r="EM2" s="56"/>
      <c r="EN2" s="56"/>
      <c r="EP2" s="56"/>
      <c r="EQ2" s="56"/>
      <c r="ER2" s="56"/>
      <c r="ET2" s="56"/>
      <c r="EU2" s="56"/>
      <c r="EV2" s="56"/>
      <c r="EX2" s="56"/>
      <c r="EY2" s="56"/>
      <c r="EZ2" s="56"/>
      <c r="FB2" s="56"/>
      <c r="FC2" s="56"/>
      <c r="FD2" s="56"/>
      <c r="FF2" s="56"/>
      <c r="FG2" s="56"/>
      <c r="FH2" s="56"/>
      <c r="FJ2" s="56"/>
      <c r="FK2" s="56"/>
      <c r="FL2" s="56"/>
      <c r="FN2" s="56"/>
      <c r="FO2" s="56"/>
      <c r="FP2" s="56"/>
      <c r="FR2" s="56"/>
      <c r="FS2" s="56"/>
      <c r="FT2" s="56"/>
      <c r="FV2" s="56"/>
      <c r="FW2" s="56"/>
      <c r="FX2" s="56"/>
      <c r="FZ2" s="56"/>
      <c r="GA2" s="56"/>
      <c r="GB2" s="56"/>
      <c r="GD2" s="56"/>
      <c r="GE2" s="56"/>
      <c r="GF2" s="56"/>
      <c r="GH2" s="56"/>
      <c r="GI2" s="56"/>
      <c r="GJ2" s="56"/>
      <c r="GL2" s="56"/>
      <c r="GM2" s="56"/>
      <c r="GN2" s="56"/>
      <c r="GP2" s="56"/>
      <c r="GQ2" s="56"/>
      <c r="GR2" s="56"/>
      <c r="GT2" s="56"/>
      <c r="GU2" s="56"/>
      <c r="GV2" s="56"/>
      <c r="GX2" s="56"/>
      <c r="GY2" s="56"/>
      <c r="GZ2" s="56"/>
    </row>
    <row r="3" spans="1:208" s="44" customFormat="1">
      <c r="A3" s="56"/>
      <c r="B3" s="56"/>
      <c r="C3" s="56"/>
      <c r="E3" s="56"/>
      <c r="F3" s="57"/>
      <c r="G3" s="58"/>
      <c r="I3" s="56"/>
      <c r="J3" s="56"/>
      <c r="K3" s="56"/>
      <c r="M3" s="62"/>
      <c r="N3" s="59"/>
      <c r="O3" s="62"/>
      <c r="P3" s="59"/>
      <c r="Q3" s="62"/>
      <c r="R3" s="59" t="s">
        <v>591</v>
      </c>
      <c r="S3" s="56"/>
      <c r="T3" s="56"/>
      <c r="V3" s="56"/>
      <c r="W3" s="56"/>
      <c r="X3" s="56"/>
      <c r="Z3" s="56"/>
      <c r="AA3" s="56"/>
      <c r="AB3" s="56"/>
      <c r="AD3" s="56"/>
      <c r="AE3" s="56"/>
      <c r="AF3" s="56"/>
      <c r="AH3" s="56"/>
      <c r="AI3" s="56"/>
      <c r="AJ3" s="56"/>
      <c r="AL3" s="56"/>
      <c r="AM3" s="56"/>
      <c r="AN3" s="56"/>
      <c r="AP3" s="56"/>
      <c r="AQ3" s="56"/>
      <c r="AR3" s="56"/>
      <c r="AT3" s="56"/>
      <c r="AU3" s="56"/>
      <c r="AV3" s="56"/>
      <c r="AX3" s="56"/>
      <c r="AY3" s="56"/>
      <c r="AZ3" s="56"/>
      <c r="BB3" s="56"/>
      <c r="BC3" s="56"/>
      <c r="BD3" s="56"/>
      <c r="BF3" s="56"/>
      <c r="BG3" s="56"/>
      <c r="BH3" s="56"/>
      <c r="BJ3" s="56"/>
      <c r="BK3" s="56"/>
      <c r="BL3" s="56"/>
      <c r="BN3" s="56"/>
      <c r="BO3" s="56"/>
      <c r="BP3" s="56"/>
      <c r="BR3" s="56"/>
      <c r="BS3" s="56"/>
      <c r="BT3" s="56"/>
      <c r="BV3" s="56"/>
      <c r="BW3" s="56"/>
      <c r="BX3" s="56"/>
      <c r="BZ3" s="56"/>
      <c r="CA3" s="56"/>
      <c r="CB3" s="56"/>
      <c r="CD3" s="56"/>
      <c r="CE3" s="56"/>
      <c r="CF3" s="56"/>
      <c r="CH3" s="56"/>
      <c r="CI3" s="56"/>
      <c r="CJ3" s="56"/>
      <c r="CL3" s="56"/>
      <c r="CM3" s="56"/>
      <c r="CN3" s="56"/>
      <c r="CP3" s="56"/>
      <c r="CQ3" s="56"/>
      <c r="CR3" s="56"/>
      <c r="CT3" s="56"/>
      <c r="CU3" s="56"/>
      <c r="CV3" s="56"/>
      <c r="CX3" s="56"/>
      <c r="CY3" s="56"/>
      <c r="CZ3" s="56"/>
      <c r="DB3" s="56"/>
      <c r="DC3" s="56"/>
      <c r="DD3" s="56"/>
      <c r="DF3" s="56"/>
      <c r="DG3" s="56"/>
      <c r="DH3" s="56"/>
      <c r="DJ3" s="56"/>
      <c r="DK3" s="56"/>
      <c r="DL3" s="56"/>
      <c r="DN3" s="56"/>
      <c r="DO3" s="56"/>
      <c r="DP3" s="56"/>
      <c r="DR3" s="56"/>
      <c r="DS3" s="56"/>
      <c r="DT3" s="56"/>
      <c r="DV3" s="56"/>
      <c r="DW3" s="56"/>
      <c r="DX3" s="56"/>
      <c r="DZ3" s="56"/>
      <c r="EA3" s="56"/>
      <c r="EB3" s="56"/>
      <c r="ED3" s="56"/>
      <c r="EE3" s="56"/>
      <c r="EF3" s="56"/>
      <c r="EH3" s="56"/>
      <c r="EI3" s="56"/>
      <c r="EJ3" s="56"/>
      <c r="EL3" s="56"/>
      <c r="EM3" s="56"/>
      <c r="EN3" s="56"/>
      <c r="EP3" s="56"/>
      <c r="EQ3" s="56"/>
      <c r="ER3" s="56"/>
      <c r="ET3" s="56"/>
      <c r="EU3" s="56"/>
      <c r="EV3" s="56"/>
      <c r="EX3" s="56"/>
      <c r="EY3" s="56"/>
      <c r="EZ3" s="56"/>
      <c r="FB3" s="56"/>
      <c r="FC3" s="56"/>
      <c r="FD3" s="56"/>
      <c r="FF3" s="56"/>
      <c r="FG3" s="56"/>
      <c r="FH3" s="56"/>
      <c r="FJ3" s="56"/>
      <c r="FK3" s="56"/>
      <c r="FL3" s="56"/>
      <c r="FN3" s="56"/>
      <c r="FO3" s="56"/>
      <c r="FP3" s="56"/>
      <c r="FR3" s="56"/>
      <c r="FS3" s="56"/>
      <c r="FT3" s="56"/>
      <c r="FV3" s="56"/>
      <c r="FW3" s="56"/>
      <c r="FX3" s="56"/>
      <c r="FZ3" s="56"/>
      <c r="GA3" s="56"/>
      <c r="GB3" s="56"/>
      <c r="GD3" s="56"/>
      <c r="GE3" s="56"/>
      <c r="GF3" s="56"/>
      <c r="GH3" s="56"/>
      <c r="GI3" s="56"/>
      <c r="GJ3" s="56"/>
      <c r="GL3" s="56"/>
      <c r="GM3" s="56"/>
      <c r="GN3" s="56"/>
      <c r="GP3" s="56"/>
      <c r="GQ3" s="56"/>
      <c r="GR3" s="56"/>
      <c r="GT3" s="56"/>
      <c r="GU3" s="56"/>
      <c r="GV3" s="56"/>
      <c r="GX3" s="56"/>
      <c r="GY3" s="56"/>
      <c r="GZ3" s="56"/>
    </row>
    <row r="4" spans="1:208" s="44" customFormat="1" ht="14.1" customHeight="1">
      <c r="A4" s="60"/>
      <c r="B4" s="60"/>
      <c r="C4" s="61"/>
      <c r="D4" s="61"/>
      <c r="E4" s="61"/>
      <c r="F4" s="57"/>
      <c r="G4" s="58"/>
      <c r="H4" s="61"/>
      <c r="I4" s="61"/>
      <c r="J4" s="61"/>
      <c r="K4" s="61"/>
      <c r="M4" s="62"/>
      <c r="N4" s="59"/>
      <c r="O4" s="62"/>
      <c r="P4" s="59"/>
      <c r="Q4" s="62"/>
      <c r="R4" s="59" t="s">
        <v>497</v>
      </c>
    </row>
    <row r="5" spans="1:208" s="44" customFormat="1" ht="14.1" customHeight="1">
      <c r="A5" s="60"/>
      <c r="B5" s="60"/>
      <c r="C5" s="61"/>
      <c r="D5" s="61"/>
      <c r="E5" s="61"/>
      <c r="F5" s="57"/>
      <c r="G5" s="58"/>
      <c r="H5" s="61"/>
      <c r="I5" s="61"/>
      <c r="J5" s="61"/>
      <c r="K5" s="61"/>
      <c r="M5" s="62"/>
      <c r="N5" s="59"/>
      <c r="O5" s="62"/>
      <c r="P5" s="59"/>
      <c r="Q5" s="62"/>
      <c r="R5" s="59" t="s">
        <v>20</v>
      </c>
    </row>
    <row r="6" spans="1:208" s="44" customFormat="1" ht="14.1" customHeight="1">
      <c r="A6" s="60"/>
      <c r="B6" s="60"/>
      <c r="C6" s="61"/>
      <c r="D6" s="61"/>
      <c r="E6" s="61"/>
      <c r="F6" s="57"/>
      <c r="G6" s="58"/>
      <c r="H6" s="61"/>
      <c r="I6" s="61"/>
      <c r="J6" s="61"/>
      <c r="K6" s="61"/>
      <c r="M6" s="62"/>
      <c r="N6" s="59"/>
      <c r="O6" s="62"/>
      <c r="P6" s="59"/>
      <c r="Q6" s="62"/>
      <c r="R6" s="59" t="s">
        <v>57</v>
      </c>
    </row>
    <row r="7" spans="1:208" s="44" customFormat="1" ht="14.1" customHeight="1">
      <c r="A7" s="60"/>
      <c r="B7" s="60"/>
      <c r="C7" s="61"/>
      <c r="D7" s="61"/>
      <c r="E7" s="61"/>
      <c r="F7" s="57"/>
      <c r="G7" s="58"/>
      <c r="H7" s="61"/>
      <c r="I7" s="61"/>
      <c r="J7" s="61"/>
      <c r="K7" s="61"/>
      <c r="M7" s="62"/>
      <c r="N7" s="59"/>
      <c r="O7" s="62"/>
      <c r="P7" s="59"/>
      <c r="Q7" s="62"/>
      <c r="R7" s="59" t="s">
        <v>513</v>
      </c>
    </row>
    <row r="8" spans="1:208" ht="14.1" customHeight="1">
      <c r="A8" s="10"/>
      <c r="B8" s="8"/>
      <c r="C8" s="15"/>
      <c r="D8" s="7"/>
      <c r="E8" s="9"/>
      <c r="F8" s="9"/>
      <c r="G8" s="9"/>
      <c r="H8" s="9"/>
      <c r="J8" s="9"/>
      <c r="K8" s="92"/>
      <c r="L8" s="92"/>
      <c r="M8" s="92"/>
      <c r="N8" s="92"/>
      <c r="O8" s="92"/>
      <c r="P8" s="92"/>
      <c r="Q8" s="92"/>
      <c r="R8" s="92"/>
    </row>
    <row r="9" spans="1:208" ht="14.1" customHeight="1">
      <c r="A9" s="10"/>
      <c r="B9" s="409" t="s">
        <v>213</v>
      </c>
      <c r="C9" s="409"/>
      <c r="D9" s="409"/>
      <c r="E9" s="409"/>
      <c r="F9" s="409"/>
      <c r="G9" s="409"/>
      <c r="H9" s="409"/>
      <c r="I9" s="409"/>
      <c r="J9" s="409"/>
      <c r="K9" s="409"/>
      <c r="L9" s="203"/>
    </row>
    <row r="10" spans="1:208" ht="19.5" customHeight="1">
      <c r="A10" s="378" t="s">
        <v>58</v>
      </c>
      <c r="B10" s="378"/>
      <c r="C10" s="378"/>
      <c r="D10" s="378"/>
      <c r="E10" s="380" t="s">
        <v>514</v>
      </c>
      <c r="F10" s="380"/>
      <c r="G10" s="380"/>
      <c r="H10" s="380"/>
      <c r="I10" s="380"/>
      <c r="J10" s="380"/>
      <c r="K10" s="380"/>
      <c r="L10" s="380"/>
      <c r="M10" s="380"/>
    </row>
    <row r="11" spans="1:208" ht="19.5" customHeight="1">
      <c r="A11" s="378" t="s">
        <v>214</v>
      </c>
      <c r="B11" s="378"/>
      <c r="C11" s="378"/>
      <c r="D11" s="378"/>
      <c r="E11" s="380" t="s">
        <v>59</v>
      </c>
      <c r="F11" s="380"/>
      <c r="G11" s="380"/>
      <c r="H11" s="380"/>
      <c r="I11" s="380"/>
      <c r="J11" s="380"/>
      <c r="K11" s="380"/>
      <c r="L11" s="380"/>
      <c r="M11" s="380"/>
    </row>
    <row r="12" spans="1:208" ht="14.1" customHeight="1">
      <c r="A12" s="10"/>
      <c r="B12" s="16"/>
      <c r="C12" s="17"/>
      <c r="D12" s="18"/>
      <c r="E12" s="11"/>
      <c r="F12" s="11"/>
      <c r="G12" s="11"/>
      <c r="H12" s="11"/>
      <c r="I12" s="11"/>
      <c r="J12" s="11"/>
      <c r="K12" s="11"/>
      <c r="L12" s="11"/>
    </row>
    <row r="13" spans="1:208" ht="41.25" customHeight="1">
      <c r="A13" s="410" t="s">
        <v>12</v>
      </c>
      <c r="B13" s="410"/>
      <c r="C13" s="411" t="s">
        <v>215</v>
      </c>
      <c r="D13" s="412" t="s">
        <v>216</v>
      </c>
      <c r="E13" s="413" t="s">
        <v>217</v>
      </c>
      <c r="F13" s="116" t="s">
        <v>218</v>
      </c>
      <c r="G13" s="116" t="s">
        <v>219</v>
      </c>
      <c r="H13" s="116" t="s">
        <v>65</v>
      </c>
      <c r="I13" s="19" t="s">
        <v>220</v>
      </c>
      <c r="J13" s="19" t="s">
        <v>221</v>
      </c>
      <c r="K13" s="116" t="s">
        <v>222</v>
      </c>
      <c r="L13" s="64" t="s">
        <v>66</v>
      </c>
      <c r="M13" s="64" t="s">
        <v>205</v>
      </c>
      <c r="N13" s="64" t="s">
        <v>432</v>
      </c>
      <c r="O13" s="64" t="s">
        <v>515</v>
      </c>
      <c r="P13" s="64" t="s">
        <v>516</v>
      </c>
      <c r="Q13" s="64" t="s">
        <v>589</v>
      </c>
      <c r="R13" s="64" t="s">
        <v>590</v>
      </c>
    </row>
    <row r="14" spans="1:208">
      <c r="A14" s="93" t="s">
        <v>21</v>
      </c>
      <c r="B14" s="94" t="s">
        <v>13</v>
      </c>
      <c r="C14" s="411"/>
      <c r="D14" s="412"/>
      <c r="E14" s="413"/>
      <c r="F14" s="116" t="s">
        <v>223</v>
      </c>
      <c r="G14" s="116" t="s">
        <v>224</v>
      </c>
      <c r="H14" s="116" t="s">
        <v>224</v>
      </c>
      <c r="I14" s="116" t="s">
        <v>224</v>
      </c>
      <c r="J14" s="116" t="s">
        <v>224</v>
      </c>
      <c r="K14" s="116" t="s">
        <v>224</v>
      </c>
      <c r="L14" s="202" t="s">
        <v>224</v>
      </c>
      <c r="M14" s="202" t="s">
        <v>224</v>
      </c>
      <c r="N14" s="207" t="s">
        <v>225</v>
      </c>
      <c r="O14" s="256" t="s">
        <v>225</v>
      </c>
      <c r="P14" s="256" t="s">
        <v>225</v>
      </c>
      <c r="Q14" s="256" t="s">
        <v>225</v>
      </c>
      <c r="R14" s="256" t="s">
        <v>225</v>
      </c>
    </row>
    <row r="15" spans="1:208">
      <c r="A15" s="405" t="s">
        <v>83</v>
      </c>
      <c r="B15" s="405"/>
      <c r="C15" s="405"/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406"/>
      <c r="O15" s="407"/>
      <c r="P15" s="407"/>
    </row>
    <row r="16" spans="1:208" ht="42" customHeight="1">
      <c r="A16" s="118" t="s">
        <v>25</v>
      </c>
      <c r="B16" s="119">
        <v>1</v>
      </c>
      <c r="C16" s="13">
        <v>1</v>
      </c>
      <c r="D16" s="20" t="s">
        <v>226</v>
      </c>
      <c r="E16" s="21" t="s">
        <v>227</v>
      </c>
      <c r="F16" s="22" t="s">
        <v>228</v>
      </c>
      <c r="G16" s="22" t="s">
        <v>228</v>
      </c>
      <c r="H16" s="22" t="s">
        <v>228</v>
      </c>
      <c r="I16" s="23" t="s">
        <v>228</v>
      </c>
      <c r="J16" s="24" t="s">
        <v>228</v>
      </c>
      <c r="K16" s="5" t="s">
        <v>228</v>
      </c>
      <c r="L16" s="22" t="s">
        <v>228</v>
      </c>
      <c r="M16" s="204" t="s">
        <v>228</v>
      </c>
      <c r="N16" s="208" t="s">
        <v>228</v>
      </c>
      <c r="O16" s="257" t="s">
        <v>228</v>
      </c>
      <c r="P16" s="257" t="s">
        <v>228</v>
      </c>
      <c r="Q16" s="257" t="s">
        <v>228</v>
      </c>
      <c r="R16" s="257" t="s">
        <v>228</v>
      </c>
    </row>
    <row r="17" spans="1:18" ht="57.75" customHeight="1">
      <c r="A17" s="118" t="s">
        <v>25</v>
      </c>
      <c r="B17" s="119" t="s">
        <v>6</v>
      </c>
      <c r="C17" s="13">
        <v>2</v>
      </c>
      <c r="D17" s="20" t="s">
        <v>229</v>
      </c>
      <c r="E17" s="13" t="s">
        <v>230</v>
      </c>
      <c r="F17" s="23">
        <v>7</v>
      </c>
      <c r="G17" s="25">
        <v>5.78</v>
      </c>
      <c r="H17" s="25">
        <v>3.78</v>
      </c>
      <c r="I17" s="25">
        <v>3.8</v>
      </c>
      <c r="J17" s="25">
        <v>4.4800000000000004</v>
      </c>
      <c r="K17" s="23">
        <v>4.4800000000000004</v>
      </c>
      <c r="L17" s="204">
        <v>4.4800000000000004</v>
      </c>
      <c r="M17" s="204">
        <v>4.5999999999999996</v>
      </c>
      <c r="N17" s="208">
        <v>4.6500000000000004</v>
      </c>
      <c r="O17" s="257">
        <v>4.7</v>
      </c>
      <c r="P17" s="257">
        <v>4.75</v>
      </c>
      <c r="Q17" s="257">
        <v>4.75</v>
      </c>
      <c r="R17" s="257">
        <v>4.75</v>
      </c>
    </row>
    <row r="18" spans="1:18" ht="40.5" customHeight="1">
      <c r="A18" s="118" t="s">
        <v>25</v>
      </c>
      <c r="B18" s="119" t="s">
        <v>6</v>
      </c>
      <c r="C18" s="13">
        <v>3</v>
      </c>
      <c r="D18" s="20" t="s">
        <v>231</v>
      </c>
      <c r="E18" s="13" t="s">
        <v>232</v>
      </c>
      <c r="F18" s="25">
        <v>22.09</v>
      </c>
      <c r="G18" s="25">
        <v>22.32</v>
      </c>
      <c r="H18" s="25">
        <v>22.567</v>
      </c>
      <c r="I18" s="25">
        <v>22.713000000000001</v>
      </c>
      <c r="J18" s="25">
        <v>23.135000000000002</v>
      </c>
      <c r="K18" s="25">
        <v>23.67</v>
      </c>
      <c r="L18" s="25">
        <v>24.241</v>
      </c>
      <c r="M18" s="54">
        <v>24.51</v>
      </c>
      <c r="N18" s="54" t="s">
        <v>586</v>
      </c>
      <c r="O18" s="54" t="s">
        <v>586</v>
      </c>
      <c r="P18" s="54" t="s">
        <v>586</v>
      </c>
      <c r="Q18" s="54" t="s">
        <v>586</v>
      </c>
      <c r="R18" s="54" t="s">
        <v>586</v>
      </c>
    </row>
    <row r="19" spans="1:18" ht="51.75" customHeight="1">
      <c r="A19" s="118" t="s">
        <v>25</v>
      </c>
      <c r="B19" s="119" t="s">
        <v>6</v>
      </c>
      <c r="C19" s="13">
        <v>4</v>
      </c>
      <c r="D19" s="20" t="s">
        <v>233</v>
      </c>
      <c r="E19" s="13" t="s">
        <v>232</v>
      </c>
      <c r="F19" s="23">
        <v>0.3</v>
      </c>
      <c r="G19" s="25">
        <v>0.36099999999999999</v>
      </c>
      <c r="H19" s="25">
        <v>0.27700000000000002</v>
      </c>
      <c r="I19" s="25">
        <v>0.25600000000000001</v>
      </c>
      <c r="J19" s="45">
        <v>0.29299999999999998</v>
      </c>
      <c r="K19" s="25">
        <v>0.41499999999999998</v>
      </c>
      <c r="L19" s="25">
        <v>0.34599999999999997</v>
      </c>
      <c r="M19" s="54">
        <v>0.27</v>
      </c>
      <c r="N19" s="54" t="s">
        <v>586</v>
      </c>
      <c r="O19" s="54" t="s">
        <v>586</v>
      </c>
      <c r="P19" s="54" t="s">
        <v>586</v>
      </c>
      <c r="Q19" s="54" t="s">
        <v>586</v>
      </c>
      <c r="R19" s="54" t="s">
        <v>586</v>
      </c>
    </row>
    <row r="20" spans="1:18" ht="35.25" customHeight="1">
      <c r="A20" s="118" t="s">
        <v>25</v>
      </c>
      <c r="B20" s="119" t="s">
        <v>6</v>
      </c>
      <c r="C20" s="13">
        <v>5</v>
      </c>
      <c r="D20" s="20" t="s">
        <v>234</v>
      </c>
      <c r="E20" s="13" t="s">
        <v>235</v>
      </c>
      <c r="F20" s="25">
        <v>29559</v>
      </c>
      <c r="G20" s="25">
        <v>35134</v>
      </c>
      <c r="H20" s="25">
        <v>26910</v>
      </c>
      <c r="I20" s="25">
        <v>24696</v>
      </c>
      <c r="J20" s="25">
        <v>28371</v>
      </c>
      <c r="K20" s="25">
        <v>39957</v>
      </c>
      <c r="L20" s="25">
        <v>33062</v>
      </c>
      <c r="M20" s="54">
        <v>25554</v>
      </c>
      <c r="N20" s="54">
        <v>28400</v>
      </c>
      <c r="O20" s="54">
        <v>28400</v>
      </c>
      <c r="P20" s="54">
        <f>22013+6387</f>
        <v>28400</v>
      </c>
      <c r="Q20" s="54">
        <v>28400</v>
      </c>
      <c r="R20" s="54">
        <f>22013+6387</f>
        <v>28400</v>
      </c>
    </row>
    <row r="21" spans="1:18" ht="94.5" customHeight="1">
      <c r="A21" s="403" t="s">
        <v>25</v>
      </c>
      <c r="B21" s="404" t="s">
        <v>6</v>
      </c>
      <c r="C21" s="13">
        <v>6</v>
      </c>
      <c r="D21" s="20" t="s">
        <v>236</v>
      </c>
      <c r="E21" s="13" t="s">
        <v>237</v>
      </c>
      <c r="F21" s="25">
        <v>0</v>
      </c>
      <c r="G21" s="25">
        <v>600</v>
      </c>
      <c r="H21" s="25">
        <v>454</v>
      </c>
      <c r="I21" s="25">
        <v>199</v>
      </c>
      <c r="J21" s="25">
        <v>142</v>
      </c>
      <c r="K21" s="25">
        <v>152</v>
      </c>
      <c r="L21" s="25">
        <v>151</v>
      </c>
      <c r="M21" s="54">
        <v>119</v>
      </c>
      <c r="N21" s="54">
        <v>153</v>
      </c>
      <c r="O21" s="54">
        <v>143</v>
      </c>
      <c r="P21" s="54">
        <v>144</v>
      </c>
      <c r="Q21" s="54">
        <v>144</v>
      </c>
      <c r="R21" s="54">
        <v>144</v>
      </c>
    </row>
    <row r="22" spans="1:18" ht="96">
      <c r="A22" s="403"/>
      <c r="B22" s="404"/>
      <c r="C22" s="13">
        <v>7</v>
      </c>
      <c r="D22" s="20" t="s">
        <v>238</v>
      </c>
      <c r="E22" s="13" t="s">
        <v>232</v>
      </c>
      <c r="F22" s="25">
        <v>92161</v>
      </c>
      <c r="G22" s="25">
        <v>85047</v>
      </c>
      <c r="H22" s="25">
        <v>19542</v>
      </c>
      <c r="I22" s="25">
        <v>19542</v>
      </c>
      <c r="J22" s="25">
        <v>19542</v>
      </c>
      <c r="K22" s="25">
        <v>0</v>
      </c>
      <c r="L22" s="25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</row>
    <row r="23" spans="1:18" ht="119.25" customHeight="1">
      <c r="A23" s="118" t="s">
        <v>25</v>
      </c>
      <c r="B23" s="119" t="s">
        <v>6</v>
      </c>
      <c r="C23" s="13">
        <v>8</v>
      </c>
      <c r="D23" s="20" t="s">
        <v>239</v>
      </c>
      <c r="E23" s="13" t="s">
        <v>232</v>
      </c>
      <c r="F23" s="25">
        <v>9225</v>
      </c>
      <c r="G23" s="25">
        <v>9225</v>
      </c>
      <c r="H23" s="25">
        <v>7993</v>
      </c>
      <c r="I23" s="25">
        <v>7993</v>
      </c>
      <c r="J23" s="25">
        <v>0</v>
      </c>
      <c r="K23" s="25">
        <v>0</v>
      </c>
      <c r="L23" s="25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</row>
    <row r="24" spans="1:18">
      <c r="A24" s="405" t="s">
        <v>240</v>
      </c>
      <c r="B24" s="405"/>
      <c r="C24" s="405"/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253"/>
      <c r="O24" s="253"/>
      <c r="P24" s="253"/>
      <c r="Q24" s="253"/>
      <c r="R24" s="253"/>
    </row>
    <row r="25" spans="1:18" s="95" customFormat="1" ht="72">
      <c r="A25" s="6" t="s">
        <v>25</v>
      </c>
      <c r="B25" s="37" t="s">
        <v>11</v>
      </c>
      <c r="C25" s="26">
        <v>1</v>
      </c>
      <c r="D25" s="27" t="s">
        <v>241</v>
      </c>
      <c r="E25" s="6" t="s">
        <v>230</v>
      </c>
      <c r="F25" s="6">
        <v>82.8</v>
      </c>
      <c r="G25" s="6">
        <v>84.18</v>
      </c>
      <c r="H25" s="6">
        <v>85.86</v>
      </c>
      <c r="I25" s="6">
        <v>98.24</v>
      </c>
      <c r="J25" s="6">
        <v>80.3</v>
      </c>
      <c r="K25" s="6">
        <v>77.593999999999994</v>
      </c>
      <c r="L25" s="6">
        <v>76.959999999999994</v>
      </c>
      <c r="M25" s="6">
        <v>76.28</v>
      </c>
      <c r="N25" s="6">
        <v>76.667000000000002</v>
      </c>
      <c r="O25" s="6">
        <v>77.120999999999995</v>
      </c>
      <c r="P25" s="6">
        <v>77.272999999999996</v>
      </c>
      <c r="Q25" s="6">
        <v>77.272999999999996</v>
      </c>
      <c r="R25" s="6">
        <v>77.272999999999996</v>
      </c>
    </row>
    <row r="26" spans="1:18" ht="36">
      <c r="A26" s="6" t="s">
        <v>25</v>
      </c>
      <c r="B26" s="37" t="s">
        <v>11</v>
      </c>
      <c r="C26" s="26" t="s">
        <v>11</v>
      </c>
      <c r="D26" s="27" t="s">
        <v>507</v>
      </c>
      <c r="E26" s="6" t="s">
        <v>412</v>
      </c>
      <c r="F26" s="6">
        <v>56</v>
      </c>
      <c r="G26" s="6">
        <v>27</v>
      </c>
      <c r="H26" s="6">
        <v>82</v>
      </c>
      <c r="I26" s="6">
        <v>162</v>
      </c>
      <c r="J26" s="6">
        <v>112</v>
      </c>
      <c r="K26" s="6">
        <v>51</v>
      </c>
      <c r="L26" s="6">
        <v>108</v>
      </c>
      <c r="M26" s="6">
        <v>65</v>
      </c>
      <c r="N26" s="6">
        <v>51</v>
      </c>
      <c r="O26" s="6">
        <v>51</v>
      </c>
      <c r="P26" s="6">
        <v>51</v>
      </c>
      <c r="Q26" s="6">
        <v>51</v>
      </c>
      <c r="R26" s="6">
        <v>51</v>
      </c>
    </row>
    <row r="27" spans="1:18" ht="24">
      <c r="A27" s="6" t="s">
        <v>25</v>
      </c>
      <c r="B27" s="37" t="s">
        <v>11</v>
      </c>
      <c r="C27" s="26" t="s">
        <v>22</v>
      </c>
      <c r="D27" s="27" t="s">
        <v>242</v>
      </c>
      <c r="E27" s="6" t="s">
        <v>412</v>
      </c>
      <c r="F27" s="6">
        <v>0</v>
      </c>
      <c r="G27" s="6">
        <v>1</v>
      </c>
      <c r="H27" s="6">
        <v>4</v>
      </c>
      <c r="I27" s="6">
        <v>14</v>
      </c>
      <c r="J27" s="6">
        <v>1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</row>
    <row r="28" spans="1:18" ht="36">
      <c r="A28" s="6" t="s">
        <v>25</v>
      </c>
      <c r="B28" s="37" t="s">
        <v>11</v>
      </c>
      <c r="C28" s="26" t="s">
        <v>7</v>
      </c>
      <c r="D28" s="27" t="s">
        <v>444</v>
      </c>
      <c r="E28" s="6" t="s">
        <v>232</v>
      </c>
      <c r="F28" s="6">
        <v>0</v>
      </c>
      <c r="G28" s="6">
        <v>134</v>
      </c>
      <c r="H28" s="28">
        <v>2145.34</v>
      </c>
      <c r="I28" s="6">
        <v>1249.2</v>
      </c>
      <c r="J28" s="6">
        <v>430.7</v>
      </c>
      <c r="K28" s="6">
        <v>0</v>
      </c>
      <c r="L28" s="6">
        <v>0</v>
      </c>
      <c r="M28" s="6">
        <v>732.84</v>
      </c>
      <c r="N28" s="6">
        <v>1844.76</v>
      </c>
      <c r="O28" s="6">
        <v>1724.93</v>
      </c>
      <c r="P28" s="6">
        <v>1724.92</v>
      </c>
      <c r="Q28" s="6" t="s">
        <v>417</v>
      </c>
      <c r="R28" s="6" t="s">
        <v>417</v>
      </c>
    </row>
    <row r="29" spans="1:18">
      <c r="A29" s="399" t="s">
        <v>97</v>
      </c>
      <c r="B29" s="408"/>
      <c r="C29" s="408"/>
      <c r="D29" s="408"/>
      <c r="E29" s="408"/>
      <c r="F29" s="408"/>
      <c r="G29" s="408"/>
      <c r="H29" s="408"/>
      <c r="I29" s="408"/>
      <c r="J29" s="408"/>
      <c r="K29" s="408"/>
      <c r="L29" s="408"/>
      <c r="M29" s="408"/>
      <c r="N29" s="401"/>
      <c r="O29" s="401"/>
      <c r="P29" s="401"/>
      <c r="Q29" s="402"/>
      <c r="R29" s="402"/>
    </row>
    <row r="30" spans="1:18" ht="24">
      <c r="A30" s="6" t="s">
        <v>25</v>
      </c>
      <c r="B30" s="37" t="s">
        <v>22</v>
      </c>
      <c r="C30" s="26" t="s">
        <v>6</v>
      </c>
      <c r="D30" s="27" t="s">
        <v>243</v>
      </c>
      <c r="E30" s="6" t="s">
        <v>230</v>
      </c>
      <c r="F30" s="6">
        <v>54</v>
      </c>
      <c r="G30" s="6">
        <v>53.3</v>
      </c>
      <c r="H30" s="6">
        <v>54.2</v>
      </c>
      <c r="I30" s="6">
        <v>71.400000000000006</v>
      </c>
      <c r="J30" s="42">
        <v>83.5</v>
      </c>
      <c r="K30" s="42">
        <v>88</v>
      </c>
      <c r="L30" s="42">
        <v>88</v>
      </c>
      <c r="M30" s="6">
        <v>80</v>
      </c>
      <c r="N30" s="6">
        <f t="shared" ref="N30" si="0">M30*0.999</f>
        <v>79.92</v>
      </c>
      <c r="O30" s="6">
        <f t="shared" ref="O30" si="1">N30*0.999</f>
        <v>79.84008</v>
      </c>
      <c r="P30" s="6">
        <f t="shared" ref="P30" si="2">O30*0.999</f>
        <v>79.760239920000004</v>
      </c>
      <c r="Q30" s="6">
        <f t="shared" ref="Q30" si="3">P30*0.999</f>
        <v>79.680479680079998</v>
      </c>
      <c r="R30" s="6">
        <f t="shared" ref="R30" si="4">Q30*0.999</f>
        <v>79.600799200399919</v>
      </c>
    </row>
    <row r="31" spans="1:18" ht="24">
      <c r="A31" s="6" t="s">
        <v>25</v>
      </c>
      <c r="B31" s="37" t="s">
        <v>22</v>
      </c>
      <c r="C31" s="26" t="s">
        <v>11</v>
      </c>
      <c r="D31" s="29" t="s">
        <v>244</v>
      </c>
      <c r="E31" s="6" t="s">
        <v>412</v>
      </c>
      <c r="F31" s="6">
        <v>7</v>
      </c>
      <c r="G31" s="6">
        <v>11</v>
      </c>
      <c r="H31" s="6">
        <v>20</v>
      </c>
      <c r="I31" s="6">
        <v>20</v>
      </c>
      <c r="J31" s="42">
        <v>1</v>
      </c>
      <c r="K31" s="42">
        <f>J31</f>
        <v>1</v>
      </c>
      <c r="L31" s="42">
        <f t="shared" ref="L31:N31" si="5">K31</f>
        <v>1</v>
      </c>
      <c r="M31" s="6">
        <v>57</v>
      </c>
      <c r="N31" s="6">
        <f t="shared" si="5"/>
        <v>57</v>
      </c>
      <c r="O31" s="6">
        <f t="shared" ref="O31" si="6">N31</f>
        <v>57</v>
      </c>
      <c r="P31" s="6">
        <f t="shared" ref="P31" si="7">O31</f>
        <v>57</v>
      </c>
      <c r="Q31" s="6">
        <f t="shared" ref="Q31" si="8">P31</f>
        <v>57</v>
      </c>
      <c r="R31" s="6">
        <f t="shared" ref="R31" si="9">Q31</f>
        <v>57</v>
      </c>
    </row>
    <row r="32" spans="1:18">
      <c r="A32" s="6" t="s">
        <v>25</v>
      </c>
      <c r="B32" s="37" t="s">
        <v>22</v>
      </c>
      <c r="C32" s="26" t="s">
        <v>22</v>
      </c>
      <c r="D32" s="27" t="s">
        <v>245</v>
      </c>
      <c r="E32" s="6" t="s">
        <v>230</v>
      </c>
      <c r="F32" s="6">
        <v>73.400000000000006</v>
      </c>
      <c r="G32" s="6">
        <v>65.400000000000006</v>
      </c>
      <c r="H32" s="6">
        <v>58.7</v>
      </c>
      <c r="I32" s="6">
        <v>58.7</v>
      </c>
      <c r="J32" s="42">
        <v>69.400000000000006</v>
      </c>
      <c r="K32" s="42">
        <v>69.400000000000006</v>
      </c>
      <c r="L32" s="42">
        <v>69</v>
      </c>
      <c r="M32" s="6">
        <v>44.42</v>
      </c>
      <c r="N32" s="6">
        <f t="shared" ref="N32" si="10">M32*0.995</f>
        <v>44.197900000000004</v>
      </c>
      <c r="O32" s="6">
        <f t="shared" ref="O32" si="11">N32*0.995</f>
        <v>43.976910500000002</v>
      </c>
      <c r="P32" s="6">
        <f t="shared" ref="P32" si="12">O32*0.995</f>
        <v>43.757025947500004</v>
      </c>
      <c r="Q32" s="6">
        <f t="shared" ref="Q32" si="13">P32*0.995</f>
        <v>43.538240817762507</v>
      </c>
      <c r="R32" s="6">
        <f t="shared" ref="R32" si="14">Q32*0.995</f>
        <v>43.320549613673691</v>
      </c>
    </row>
    <row r="33" spans="1:18" ht="24">
      <c r="A33" s="6" t="s">
        <v>25</v>
      </c>
      <c r="B33" s="37" t="s">
        <v>22</v>
      </c>
      <c r="C33" s="26" t="s">
        <v>7</v>
      </c>
      <c r="D33" s="29" t="s">
        <v>246</v>
      </c>
      <c r="E33" s="6" t="s">
        <v>412</v>
      </c>
      <c r="F33" s="6">
        <v>40</v>
      </c>
      <c r="G33" s="6">
        <v>39</v>
      </c>
      <c r="H33" s="6">
        <v>33</v>
      </c>
      <c r="I33" s="6">
        <v>33</v>
      </c>
      <c r="J33" s="42">
        <v>84</v>
      </c>
      <c r="K33" s="42">
        <v>84</v>
      </c>
      <c r="L33" s="42">
        <v>40</v>
      </c>
      <c r="M33" s="6">
        <v>49</v>
      </c>
      <c r="N33" s="6">
        <v>49</v>
      </c>
      <c r="O33" s="6">
        <v>49</v>
      </c>
      <c r="P33" s="6">
        <v>49</v>
      </c>
      <c r="Q33" s="6">
        <v>49</v>
      </c>
      <c r="R33" s="6">
        <v>49</v>
      </c>
    </row>
    <row r="34" spans="1:18" ht="17.399999999999999" customHeight="1">
      <c r="A34" s="6" t="s">
        <v>25</v>
      </c>
      <c r="B34" s="37" t="s">
        <v>22</v>
      </c>
      <c r="C34" s="26" t="s">
        <v>29</v>
      </c>
      <c r="D34" s="27" t="s">
        <v>247</v>
      </c>
      <c r="E34" s="6" t="s">
        <v>230</v>
      </c>
      <c r="F34" s="6">
        <v>74.7</v>
      </c>
      <c r="G34" s="6">
        <v>95.4</v>
      </c>
      <c r="H34" s="6">
        <v>94.4</v>
      </c>
      <c r="I34" s="6">
        <v>91.2</v>
      </c>
      <c r="J34" s="42">
        <v>91.2</v>
      </c>
      <c r="K34" s="42">
        <v>91.2</v>
      </c>
      <c r="L34" s="42">
        <v>78</v>
      </c>
      <c r="M34" s="6">
        <v>81</v>
      </c>
      <c r="N34" s="6">
        <f t="shared" ref="N34" si="15">M34*0.999</f>
        <v>80.918999999999997</v>
      </c>
      <c r="O34" s="6">
        <f t="shared" ref="O34" si="16">N34*0.999</f>
        <v>80.838081000000003</v>
      </c>
      <c r="P34" s="6">
        <f t="shared" ref="P34" si="17">O34*0.999</f>
        <v>80.757242919000007</v>
      </c>
      <c r="Q34" s="6">
        <f t="shared" ref="Q34" si="18">P34*0.999</f>
        <v>80.676485676081001</v>
      </c>
      <c r="R34" s="6">
        <f t="shared" ref="R34" si="19">Q34*0.999</f>
        <v>80.595809190404921</v>
      </c>
    </row>
    <row r="35" spans="1:18" ht="24">
      <c r="A35" s="6" t="s">
        <v>25</v>
      </c>
      <c r="B35" s="37" t="s">
        <v>22</v>
      </c>
      <c r="C35" s="26" t="s">
        <v>30</v>
      </c>
      <c r="D35" s="29" t="s">
        <v>248</v>
      </c>
      <c r="E35" s="6" t="s">
        <v>412</v>
      </c>
      <c r="F35" s="6">
        <v>214</v>
      </c>
      <c r="G35" s="6">
        <v>134</v>
      </c>
      <c r="H35" s="6">
        <v>160</v>
      </c>
      <c r="I35" s="6">
        <v>300</v>
      </c>
      <c r="J35" s="42">
        <v>451</v>
      </c>
      <c r="K35" s="42" t="s">
        <v>417</v>
      </c>
      <c r="L35" s="42" t="s">
        <v>417</v>
      </c>
      <c r="M35" s="6" t="s">
        <v>417</v>
      </c>
      <c r="N35" s="6" t="s">
        <v>417</v>
      </c>
      <c r="O35" s="6" t="s">
        <v>417</v>
      </c>
      <c r="P35" s="6" t="s">
        <v>417</v>
      </c>
      <c r="Q35" s="6" t="s">
        <v>417</v>
      </c>
      <c r="R35" s="6" t="s">
        <v>417</v>
      </c>
    </row>
    <row r="36" spans="1:18" ht="65.400000000000006" customHeight="1">
      <c r="A36" s="6" t="s">
        <v>25</v>
      </c>
      <c r="B36" s="37" t="s">
        <v>22</v>
      </c>
      <c r="C36" s="26">
        <v>7</v>
      </c>
      <c r="D36" s="29" t="s">
        <v>522</v>
      </c>
      <c r="E36" s="6" t="s">
        <v>412</v>
      </c>
      <c r="F36" s="6" t="s">
        <v>417</v>
      </c>
      <c r="G36" s="6" t="s">
        <v>417</v>
      </c>
      <c r="H36" s="6" t="s">
        <v>417</v>
      </c>
      <c r="I36" s="6" t="s">
        <v>417</v>
      </c>
      <c r="J36" s="42">
        <v>20</v>
      </c>
      <c r="K36" s="42">
        <v>19</v>
      </c>
      <c r="L36" s="42">
        <v>20</v>
      </c>
      <c r="M36" s="6">
        <v>11</v>
      </c>
      <c r="N36" s="6">
        <v>11</v>
      </c>
      <c r="O36" s="6">
        <v>11</v>
      </c>
      <c r="P36" s="6">
        <v>11</v>
      </c>
      <c r="Q36" s="6">
        <v>11</v>
      </c>
      <c r="R36" s="6">
        <v>11</v>
      </c>
    </row>
    <row r="37" spans="1:18">
      <c r="A37" s="6" t="s">
        <v>25</v>
      </c>
      <c r="B37" s="37" t="s">
        <v>22</v>
      </c>
      <c r="C37" s="26">
        <v>8</v>
      </c>
      <c r="D37" s="27" t="s">
        <v>249</v>
      </c>
      <c r="E37" s="6" t="s">
        <v>230</v>
      </c>
      <c r="F37" s="6">
        <v>67</v>
      </c>
      <c r="G37" s="6">
        <v>68</v>
      </c>
      <c r="H37" s="6">
        <v>68.3</v>
      </c>
      <c r="I37" s="6">
        <v>68</v>
      </c>
      <c r="J37" s="42">
        <v>85</v>
      </c>
      <c r="K37" s="42">
        <f>J37*0.995</f>
        <v>84.575000000000003</v>
      </c>
      <c r="L37" s="42">
        <v>84.2</v>
      </c>
      <c r="M37" s="6">
        <v>81</v>
      </c>
      <c r="N37" s="6">
        <f t="shared" ref="N37" si="20">M37*0.995</f>
        <v>80.594999999999999</v>
      </c>
      <c r="O37" s="6">
        <f t="shared" ref="O37" si="21">N37*0.995</f>
        <v>80.192025000000001</v>
      </c>
      <c r="P37" s="6">
        <f t="shared" ref="P37" si="22">O37*0.995</f>
        <v>79.791064875000004</v>
      </c>
      <c r="Q37" s="6">
        <f t="shared" ref="Q37" si="23">P37*0.995</f>
        <v>79.392109550625008</v>
      </c>
      <c r="R37" s="6">
        <f t="shared" ref="R37" si="24">Q37*0.995</f>
        <v>78.995149002871884</v>
      </c>
    </row>
    <row r="38" spans="1:18" ht="24">
      <c r="A38" s="6" t="s">
        <v>25</v>
      </c>
      <c r="B38" s="37" t="s">
        <v>22</v>
      </c>
      <c r="C38" s="26">
        <v>9</v>
      </c>
      <c r="D38" s="29" t="s">
        <v>250</v>
      </c>
      <c r="E38" s="6" t="s">
        <v>412</v>
      </c>
      <c r="F38" s="6">
        <v>11</v>
      </c>
      <c r="G38" s="6">
        <v>30</v>
      </c>
      <c r="H38" s="6">
        <v>33</v>
      </c>
      <c r="I38" s="6">
        <v>33</v>
      </c>
      <c r="J38" s="42">
        <v>63</v>
      </c>
      <c r="K38" s="42" t="s">
        <v>417</v>
      </c>
      <c r="L38" s="42" t="s">
        <v>417</v>
      </c>
      <c r="M38" s="6" t="s">
        <v>417</v>
      </c>
      <c r="N38" s="6" t="s">
        <v>417</v>
      </c>
      <c r="O38" s="6" t="s">
        <v>417</v>
      </c>
      <c r="P38" s="6" t="s">
        <v>417</v>
      </c>
      <c r="Q38" s="6" t="s">
        <v>417</v>
      </c>
      <c r="R38" s="6" t="s">
        <v>417</v>
      </c>
    </row>
    <row r="39" spans="1:18" ht="60">
      <c r="A39" s="6" t="s">
        <v>25</v>
      </c>
      <c r="B39" s="37" t="s">
        <v>22</v>
      </c>
      <c r="C39" s="26">
        <v>10</v>
      </c>
      <c r="D39" s="29" t="s">
        <v>523</v>
      </c>
      <c r="E39" s="6" t="s">
        <v>412</v>
      </c>
      <c r="F39" s="6" t="s">
        <v>417</v>
      </c>
      <c r="G39" s="6" t="s">
        <v>417</v>
      </c>
      <c r="H39" s="6" t="s">
        <v>417</v>
      </c>
      <c r="I39" s="6" t="s">
        <v>417</v>
      </c>
      <c r="J39" s="42">
        <v>0</v>
      </c>
      <c r="K39" s="42">
        <v>0</v>
      </c>
      <c r="L39" s="42">
        <v>0</v>
      </c>
      <c r="M39" s="6">
        <v>81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</row>
    <row r="40" spans="1:18" ht="24">
      <c r="A40" s="6" t="s">
        <v>25</v>
      </c>
      <c r="B40" s="37" t="s">
        <v>22</v>
      </c>
      <c r="C40" s="26">
        <v>11</v>
      </c>
      <c r="D40" s="29" t="s">
        <v>251</v>
      </c>
      <c r="E40" s="6" t="s">
        <v>412</v>
      </c>
      <c r="F40" s="6">
        <v>994</v>
      </c>
      <c r="G40" s="6">
        <v>1099</v>
      </c>
      <c r="H40" s="6">
        <v>1127</v>
      </c>
      <c r="I40" s="6">
        <v>1170</v>
      </c>
      <c r="J40" s="42">
        <v>1072</v>
      </c>
      <c r="K40" s="42">
        <v>1080</v>
      </c>
      <c r="L40" s="42">
        <v>1081</v>
      </c>
      <c r="M40" s="6">
        <v>1154</v>
      </c>
      <c r="N40" s="6">
        <v>1076</v>
      </c>
      <c r="O40" s="6">
        <v>1075</v>
      </c>
      <c r="P40" s="6">
        <v>1074</v>
      </c>
      <c r="Q40" s="6">
        <v>1074</v>
      </c>
      <c r="R40" s="6">
        <v>1074</v>
      </c>
    </row>
    <row r="41" spans="1:18">
      <c r="A41" s="6" t="s">
        <v>25</v>
      </c>
      <c r="B41" s="37" t="s">
        <v>22</v>
      </c>
      <c r="C41" s="26">
        <v>12</v>
      </c>
      <c r="D41" s="27" t="s">
        <v>252</v>
      </c>
      <c r="E41" s="6" t="s">
        <v>230</v>
      </c>
      <c r="F41" s="6">
        <v>72.900000000000006</v>
      </c>
      <c r="G41" s="6">
        <v>72.8</v>
      </c>
      <c r="H41" s="6">
        <v>73.400000000000006</v>
      </c>
      <c r="I41" s="6">
        <v>75.599999999999994</v>
      </c>
      <c r="J41" s="42">
        <v>77.599999999999994</v>
      </c>
      <c r="K41" s="42">
        <v>81.2</v>
      </c>
      <c r="L41" s="42">
        <v>81.099999999999994</v>
      </c>
      <c r="M41" s="6">
        <v>76</v>
      </c>
      <c r="N41" s="6">
        <f t="shared" ref="N41" si="25">M41*0.999</f>
        <v>75.924000000000007</v>
      </c>
      <c r="O41" s="6">
        <f t="shared" ref="O41" si="26">N41*0.999</f>
        <v>75.848076000000006</v>
      </c>
      <c r="P41" s="6">
        <f t="shared" ref="P41" si="27">O41*0.999</f>
        <v>75.772227924000006</v>
      </c>
      <c r="Q41" s="6">
        <f t="shared" ref="Q41" si="28">P41*0.999</f>
        <v>75.696455696076001</v>
      </c>
      <c r="R41" s="6">
        <f t="shared" ref="R41" si="29">Q41*0.999</f>
        <v>75.620759240379925</v>
      </c>
    </row>
    <row r="42" spans="1:18">
      <c r="A42" s="6" t="s">
        <v>25</v>
      </c>
      <c r="B42" s="37" t="s">
        <v>22</v>
      </c>
      <c r="C42" s="26">
        <v>13</v>
      </c>
      <c r="D42" s="27" t="s">
        <v>253</v>
      </c>
      <c r="E42" s="6" t="s">
        <v>230</v>
      </c>
      <c r="F42" s="6">
        <v>60.7</v>
      </c>
      <c r="G42" s="6">
        <v>63</v>
      </c>
      <c r="H42" s="6">
        <v>60</v>
      </c>
      <c r="I42" s="6">
        <v>63</v>
      </c>
      <c r="J42" s="6">
        <v>61</v>
      </c>
      <c r="K42" s="6">
        <f>J42*0.995</f>
        <v>60.695</v>
      </c>
      <c r="L42" s="6">
        <v>60.3</v>
      </c>
      <c r="M42" s="6">
        <v>24</v>
      </c>
      <c r="N42" s="6">
        <f t="shared" ref="N42" si="30">M42*0.995</f>
        <v>23.88</v>
      </c>
      <c r="O42" s="6">
        <f t="shared" ref="O42" si="31">N42*0.995</f>
        <v>23.7606</v>
      </c>
      <c r="P42" s="6">
        <f t="shared" ref="P42" si="32">O42*0.995</f>
        <v>23.641797</v>
      </c>
      <c r="Q42" s="6">
        <f t="shared" ref="Q42" si="33">P42*0.995</f>
        <v>23.523588015000001</v>
      </c>
      <c r="R42" s="6">
        <f t="shared" ref="R42" si="34">Q42*0.995</f>
        <v>23.405970074925001</v>
      </c>
    </row>
    <row r="43" spans="1:18" s="44" customFormat="1" ht="197.25" customHeight="1">
      <c r="A43" s="42" t="s">
        <v>25</v>
      </c>
      <c r="B43" s="117" t="s">
        <v>22</v>
      </c>
      <c r="C43" s="43">
        <v>14</v>
      </c>
      <c r="D43" s="29" t="s">
        <v>254</v>
      </c>
      <c r="E43" s="6" t="s">
        <v>230</v>
      </c>
      <c r="F43" s="42">
        <v>75</v>
      </c>
      <c r="G43" s="42">
        <v>81.25</v>
      </c>
      <c r="H43" s="42">
        <v>84.62</v>
      </c>
      <c r="I43" s="42">
        <v>84.62</v>
      </c>
      <c r="J43" s="42">
        <v>84.62</v>
      </c>
      <c r="K43" s="42">
        <v>85.713999999999999</v>
      </c>
      <c r="L43" s="42">
        <v>83.33</v>
      </c>
      <c r="M43" s="42">
        <v>83.33</v>
      </c>
      <c r="N43" s="42">
        <v>83.33</v>
      </c>
      <c r="O43" s="42">
        <v>83.33</v>
      </c>
      <c r="P43" s="42">
        <v>83.33</v>
      </c>
      <c r="Q43" s="42">
        <v>83.33</v>
      </c>
      <c r="R43" s="42">
        <v>83.33</v>
      </c>
    </row>
    <row r="44" spans="1:18" s="44" customFormat="1" ht="39" customHeight="1">
      <c r="A44" s="42" t="s">
        <v>25</v>
      </c>
      <c r="B44" s="117" t="s">
        <v>22</v>
      </c>
      <c r="C44" s="43">
        <v>15</v>
      </c>
      <c r="D44" s="29" t="s">
        <v>477</v>
      </c>
      <c r="E44" s="42" t="s">
        <v>433</v>
      </c>
      <c r="F44" s="42" t="s">
        <v>417</v>
      </c>
      <c r="G44" s="42" t="s">
        <v>417</v>
      </c>
      <c r="H44" s="42" t="s">
        <v>417</v>
      </c>
      <c r="I44" s="42" t="s">
        <v>417</v>
      </c>
      <c r="J44" s="42" t="s">
        <v>417</v>
      </c>
      <c r="K44" s="42" t="s">
        <v>417</v>
      </c>
      <c r="L44" s="42">
        <v>81</v>
      </c>
      <c r="M44" s="42">
        <v>34500</v>
      </c>
      <c r="N44" s="42" t="s">
        <v>417</v>
      </c>
      <c r="O44" s="42" t="s">
        <v>417</v>
      </c>
      <c r="P44" s="42" t="s">
        <v>417</v>
      </c>
      <c r="Q44" s="42" t="s">
        <v>417</v>
      </c>
      <c r="R44" s="42" t="s">
        <v>417</v>
      </c>
    </row>
    <row r="45" spans="1:18" s="44" customFormat="1" ht="37.200000000000003" customHeight="1">
      <c r="A45" s="42" t="s">
        <v>25</v>
      </c>
      <c r="B45" s="117" t="s">
        <v>22</v>
      </c>
      <c r="C45" s="43">
        <v>16</v>
      </c>
      <c r="D45" s="29" t="s">
        <v>478</v>
      </c>
      <c r="E45" s="42" t="s">
        <v>433</v>
      </c>
      <c r="F45" s="42" t="s">
        <v>417</v>
      </c>
      <c r="G45" s="42" t="s">
        <v>417</v>
      </c>
      <c r="H45" s="42" t="s">
        <v>417</v>
      </c>
      <c r="I45" s="42" t="s">
        <v>417</v>
      </c>
      <c r="J45" s="42" t="s">
        <v>417</v>
      </c>
      <c r="K45" s="42" t="s">
        <v>417</v>
      </c>
      <c r="L45" s="42">
        <v>149</v>
      </c>
      <c r="M45" s="42">
        <v>149</v>
      </c>
      <c r="N45" s="42" t="s">
        <v>417</v>
      </c>
      <c r="O45" s="42" t="s">
        <v>417</v>
      </c>
      <c r="P45" s="42" t="s">
        <v>417</v>
      </c>
      <c r="Q45" s="42" t="s">
        <v>417</v>
      </c>
      <c r="R45" s="42" t="s">
        <v>417</v>
      </c>
    </row>
    <row r="46" spans="1:18" s="44" customFormat="1" ht="31.5" customHeight="1">
      <c r="A46" s="42" t="s">
        <v>25</v>
      </c>
      <c r="B46" s="117" t="s">
        <v>22</v>
      </c>
      <c r="C46" s="43">
        <v>17</v>
      </c>
      <c r="D46" s="29" t="s">
        <v>473</v>
      </c>
      <c r="E46" s="42" t="s">
        <v>263</v>
      </c>
      <c r="F46" s="42" t="s">
        <v>417</v>
      </c>
      <c r="G46" s="42" t="s">
        <v>417</v>
      </c>
      <c r="H46" s="42" t="s">
        <v>417</v>
      </c>
      <c r="I46" s="42" t="s">
        <v>417</v>
      </c>
      <c r="J46" s="42" t="s">
        <v>417</v>
      </c>
      <c r="K46" s="42" t="s">
        <v>417</v>
      </c>
      <c r="L46" s="42">
        <v>0.68</v>
      </c>
      <c r="M46" s="42">
        <v>3.9</v>
      </c>
      <c r="N46" s="42" t="s">
        <v>417</v>
      </c>
      <c r="O46" s="42" t="s">
        <v>417</v>
      </c>
      <c r="P46" s="42" t="s">
        <v>417</v>
      </c>
      <c r="Q46" s="42" t="s">
        <v>417</v>
      </c>
      <c r="R46" s="42" t="s">
        <v>417</v>
      </c>
    </row>
    <row r="47" spans="1:18" s="44" customFormat="1" ht="31.5" customHeight="1">
      <c r="A47" s="42" t="s">
        <v>25</v>
      </c>
      <c r="B47" s="117" t="s">
        <v>22</v>
      </c>
      <c r="C47" s="43">
        <v>18</v>
      </c>
      <c r="D47" s="29" t="s">
        <v>474</v>
      </c>
      <c r="E47" s="42" t="s">
        <v>263</v>
      </c>
      <c r="F47" s="42" t="s">
        <v>417</v>
      </c>
      <c r="G47" s="42" t="s">
        <v>417</v>
      </c>
      <c r="H47" s="42" t="s">
        <v>417</v>
      </c>
      <c r="I47" s="42" t="s">
        <v>417</v>
      </c>
      <c r="J47" s="42" t="s">
        <v>417</v>
      </c>
      <c r="K47" s="42" t="s">
        <v>417</v>
      </c>
      <c r="L47" s="42">
        <v>0.54</v>
      </c>
      <c r="M47" s="42">
        <v>0.54</v>
      </c>
      <c r="N47" s="42" t="s">
        <v>417</v>
      </c>
      <c r="O47" s="42" t="s">
        <v>417</v>
      </c>
      <c r="P47" s="42" t="s">
        <v>417</v>
      </c>
      <c r="Q47" s="42" t="s">
        <v>417</v>
      </c>
      <c r="R47" s="42" t="s">
        <v>417</v>
      </c>
    </row>
    <row r="48" spans="1:18" s="44" customFormat="1" ht="25.95" customHeight="1">
      <c r="A48" s="42" t="s">
        <v>25</v>
      </c>
      <c r="B48" s="117" t="s">
        <v>22</v>
      </c>
      <c r="C48" s="43">
        <v>19</v>
      </c>
      <c r="D48" s="29" t="s">
        <v>475</v>
      </c>
      <c r="E48" s="42" t="s">
        <v>230</v>
      </c>
      <c r="F48" s="42" t="s">
        <v>417</v>
      </c>
      <c r="G48" s="42" t="s">
        <v>417</v>
      </c>
      <c r="H48" s="42" t="s">
        <v>417</v>
      </c>
      <c r="I48" s="42" t="s">
        <v>417</v>
      </c>
      <c r="J48" s="42" t="s">
        <v>417</v>
      </c>
      <c r="K48" s="42" t="s">
        <v>417</v>
      </c>
      <c r="L48" s="65">
        <v>2.9000000000000001E-2</v>
      </c>
      <c r="M48" s="65">
        <v>2.9000000000000001E-2</v>
      </c>
      <c r="N48" s="42" t="s">
        <v>417</v>
      </c>
      <c r="O48" s="42" t="s">
        <v>417</v>
      </c>
      <c r="P48" s="42" t="s">
        <v>417</v>
      </c>
      <c r="Q48" s="42" t="s">
        <v>417</v>
      </c>
      <c r="R48" s="42" t="s">
        <v>417</v>
      </c>
    </row>
    <row r="49" spans="1:18" s="44" customFormat="1" ht="26.4" customHeight="1">
      <c r="A49" s="42" t="s">
        <v>25</v>
      </c>
      <c r="B49" s="117" t="s">
        <v>22</v>
      </c>
      <c r="C49" s="43">
        <v>20</v>
      </c>
      <c r="D49" s="29" t="s">
        <v>476</v>
      </c>
      <c r="E49" s="42" t="s">
        <v>230</v>
      </c>
      <c r="F49" s="42" t="s">
        <v>417</v>
      </c>
      <c r="G49" s="42" t="s">
        <v>417</v>
      </c>
      <c r="H49" s="42" t="s">
        <v>417</v>
      </c>
      <c r="I49" s="42" t="s">
        <v>417</v>
      </c>
      <c r="J49" s="42" t="s">
        <v>417</v>
      </c>
      <c r="K49" s="42" t="s">
        <v>417</v>
      </c>
      <c r="L49" s="65">
        <v>2.9000000000000001E-2</v>
      </c>
      <c r="M49" s="65">
        <v>2.9000000000000001E-2</v>
      </c>
      <c r="N49" s="42" t="s">
        <v>417</v>
      </c>
      <c r="O49" s="42" t="s">
        <v>417</v>
      </c>
      <c r="P49" s="42" t="s">
        <v>417</v>
      </c>
      <c r="Q49" s="42" t="s">
        <v>417</v>
      </c>
      <c r="R49" s="42" t="s">
        <v>417</v>
      </c>
    </row>
    <row r="50" spans="1:18">
      <c r="A50" s="399" t="s">
        <v>115</v>
      </c>
      <c r="B50" s="400"/>
      <c r="C50" s="400"/>
      <c r="D50" s="400"/>
      <c r="E50" s="400"/>
      <c r="F50" s="400"/>
      <c r="G50" s="400"/>
      <c r="H50" s="400"/>
      <c r="I50" s="400"/>
      <c r="J50" s="400"/>
      <c r="K50" s="400"/>
      <c r="L50" s="400"/>
      <c r="M50" s="400"/>
      <c r="N50" s="401"/>
      <c r="O50" s="401"/>
      <c r="P50" s="401"/>
      <c r="Q50" s="402"/>
      <c r="R50" s="402"/>
    </row>
    <row r="51" spans="1:18" s="44" customFormat="1" ht="36.6">
      <c r="A51" s="42" t="s">
        <v>25</v>
      </c>
      <c r="B51" s="117" t="s">
        <v>7</v>
      </c>
      <c r="C51" s="43">
        <v>1</v>
      </c>
      <c r="D51" s="66" t="s">
        <v>255</v>
      </c>
      <c r="E51" s="42" t="s">
        <v>412</v>
      </c>
      <c r="F51" s="43"/>
      <c r="G51" s="43"/>
      <c r="H51" s="43"/>
      <c r="I51" s="43">
        <v>99</v>
      </c>
      <c r="J51" s="43">
        <v>0</v>
      </c>
      <c r="K51" s="43">
        <v>5</v>
      </c>
      <c r="L51" s="43">
        <v>5</v>
      </c>
      <c r="M51" s="43">
        <v>7</v>
      </c>
      <c r="N51" s="43" t="s">
        <v>417</v>
      </c>
      <c r="O51" s="43" t="s">
        <v>417</v>
      </c>
      <c r="P51" s="43" t="s">
        <v>417</v>
      </c>
      <c r="Q51" s="43" t="s">
        <v>417</v>
      </c>
      <c r="R51" s="43" t="s">
        <v>417</v>
      </c>
    </row>
    <row r="52" spans="1:18" s="44" customFormat="1" ht="24.6">
      <c r="A52" s="42" t="s">
        <v>25</v>
      </c>
      <c r="B52" s="117" t="s">
        <v>7</v>
      </c>
      <c r="C52" s="43">
        <v>2</v>
      </c>
      <c r="D52" s="66" t="s">
        <v>256</v>
      </c>
      <c r="E52" s="42" t="s">
        <v>257</v>
      </c>
      <c r="F52" s="42" t="s">
        <v>521</v>
      </c>
      <c r="G52" s="42">
        <v>201.57</v>
      </c>
      <c r="H52" s="42">
        <v>203.63</v>
      </c>
      <c r="I52" s="42">
        <v>203.63</v>
      </c>
      <c r="J52" s="42">
        <v>204.1</v>
      </c>
      <c r="K52" s="42">
        <v>206.6</v>
      </c>
      <c r="L52" s="42">
        <v>208.3</v>
      </c>
      <c r="M52" s="42">
        <v>210.5</v>
      </c>
      <c r="N52" s="42">
        <v>210.5</v>
      </c>
      <c r="O52" s="42">
        <v>210.5</v>
      </c>
      <c r="P52" s="42">
        <v>210.5</v>
      </c>
      <c r="Q52" s="42">
        <v>210.5</v>
      </c>
      <c r="R52" s="42">
        <v>210.5</v>
      </c>
    </row>
    <row r="53" spans="1:18" s="44" customFormat="1" ht="24.6">
      <c r="A53" s="42" t="s">
        <v>25</v>
      </c>
      <c r="B53" s="117" t="s">
        <v>7</v>
      </c>
      <c r="C53" s="43">
        <v>3</v>
      </c>
      <c r="D53" s="66" t="s">
        <v>258</v>
      </c>
      <c r="E53" s="42" t="s">
        <v>412</v>
      </c>
      <c r="F53" s="71">
        <v>5205</v>
      </c>
      <c r="G53" s="71">
        <v>5596</v>
      </c>
      <c r="H53" s="71">
        <v>5618</v>
      </c>
      <c r="I53" s="71">
        <v>5653</v>
      </c>
      <c r="J53" s="71">
        <v>5685</v>
      </c>
      <c r="K53" s="71">
        <v>5854</v>
      </c>
      <c r="L53" s="71">
        <v>5908</v>
      </c>
      <c r="M53" s="71">
        <v>6264</v>
      </c>
      <c r="N53" s="71">
        <v>6264</v>
      </c>
      <c r="O53" s="71">
        <v>6264</v>
      </c>
      <c r="P53" s="71">
        <v>6264</v>
      </c>
      <c r="Q53" s="71">
        <v>6264</v>
      </c>
      <c r="R53" s="71">
        <v>6264</v>
      </c>
    </row>
    <row r="54" spans="1:18" s="44" customFormat="1" ht="24.6">
      <c r="A54" s="42" t="s">
        <v>25</v>
      </c>
      <c r="B54" s="117" t="s">
        <v>7</v>
      </c>
      <c r="C54" s="43">
        <v>4</v>
      </c>
      <c r="D54" s="66" t="s">
        <v>259</v>
      </c>
      <c r="E54" s="42" t="s">
        <v>561</v>
      </c>
      <c r="F54" s="43">
        <v>0</v>
      </c>
      <c r="G54" s="43">
        <v>0</v>
      </c>
      <c r="H54" s="43">
        <v>0</v>
      </c>
      <c r="I54" s="43">
        <v>10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</row>
    <row r="55" spans="1:18" s="44" customFormat="1" ht="29.25" customHeight="1">
      <c r="A55" s="117" t="s">
        <v>25</v>
      </c>
      <c r="B55" s="117" t="s">
        <v>7</v>
      </c>
      <c r="C55" s="43">
        <v>5</v>
      </c>
      <c r="D55" s="66" t="s">
        <v>445</v>
      </c>
      <c r="E55" s="42" t="s">
        <v>412</v>
      </c>
      <c r="F55" s="43" t="s">
        <v>417</v>
      </c>
      <c r="G55" s="43" t="s">
        <v>417</v>
      </c>
      <c r="H55" s="43" t="s">
        <v>417</v>
      </c>
      <c r="I55" s="43" t="s">
        <v>417</v>
      </c>
      <c r="J55" s="43">
        <v>12</v>
      </c>
      <c r="K55" s="43">
        <v>16</v>
      </c>
      <c r="L55" s="43">
        <v>13</v>
      </c>
      <c r="M55" s="43">
        <v>13</v>
      </c>
      <c r="N55" s="43">
        <v>4</v>
      </c>
      <c r="O55" s="43">
        <v>4</v>
      </c>
      <c r="P55" s="43">
        <v>4</v>
      </c>
      <c r="Q55" s="43">
        <v>4</v>
      </c>
      <c r="R55" s="43">
        <v>4</v>
      </c>
    </row>
    <row r="56" spans="1:18" s="85" customFormat="1">
      <c r="A56" s="399" t="s">
        <v>133</v>
      </c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1"/>
      <c r="O56" s="401"/>
      <c r="P56" s="401"/>
      <c r="Q56" s="402"/>
      <c r="R56" s="402"/>
    </row>
    <row r="57" spans="1:18" s="85" customFormat="1" ht="60">
      <c r="A57" s="6" t="s">
        <v>25</v>
      </c>
      <c r="B57" s="37" t="s">
        <v>29</v>
      </c>
      <c r="C57" s="26">
        <v>1</v>
      </c>
      <c r="D57" s="27" t="s">
        <v>550</v>
      </c>
      <c r="E57" s="6" t="s">
        <v>230</v>
      </c>
      <c r="F57" s="6">
        <v>47</v>
      </c>
      <c r="G57" s="6">
        <v>47.3</v>
      </c>
      <c r="H57" s="6">
        <v>47.3</v>
      </c>
      <c r="I57" s="6">
        <v>47.4</v>
      </c>
      <c r="J57" s="6">
        <v>47.4</v>
      </c>
      <c r="K57" s="6">
        <v>47.45</v>
      </c>
      <c r="L57" s="6">
        <v>48.64</v>
      </c>
      <c r="M57" s="6">
        <v>49.36</v>
      </c>
      <c r="N57" s="6">
        <v>49.36</v>
      </c>
      <c r="O57" s="6">
        <v>49.36</v>
      </c>
      <c r="P57" s="6">
        <v>49.36</v>
      </c>
      <c r="Q57" s="6">
        <v>49.36</v>
      </c>
      <c r="R57" s="6">
        <v>49.36</v>
      </c>
    </row>
    <row r="58" spans="1:18" s="44" customFormat="1" ht="78" customHeight="1">
      <c r="A58" s="42" t="s">
        <v>25</v>
      </c>
      <c r="B58" s="117" t="s">
        <v>29</v>
      </c>
      <c r="C58" s="43">
        <v>2</v>
      </c>
      <c r="D58" s="29" t="s">
        <v>260</v>
      </c>
      <c r="E58" s="6" t="s">
        <v>230</v>
      </c>
      <c r="F58" s="42">
        <v>85.66</v>
      </c>
      <c r="G58" s="42">
        <v>83.07</v>
      </c>
      <c r="H58" s="42">
        <v>78.44</v>
      </c>
      <c r="I58" s="42">
        <v>75.41</v>
      </c>
      <c r="J58" s="42">
        <v>72.834999999999994</v>
      </c>
      <c r="K58" s="42">
        <v>71.561000000000007</v>
      </c>
      <c r="L58" s="42">
        <v>71.430000000000007</v>
      </c>
      <c r="M58" s="42">
        <v>73.070999999999998</v>
      </c>
      <c r="N58" s="42">
        <v>69.123000000000005</v>
      </c>
      <c r="O58" s="42">
        <v>67.516000000000005</v>
      </c>
      <c r="P58" s="42">
        <v>65.908000000000001</v>
      </c>
      <c r="Q58" s="42">
        <v>65.908000000000001</v>
      </c>
      <c r="R58" s="42">
        <v>65.908000000000001</v>
      </c>
    </row>
    <row r="59" spans="1:18" s="85" customFormat="1" ht="92.25" customHeight="1">
      <c r="A59" s="6" t="s">
        <v>25</v>
      </c>
      <c r="B59" s="37" t="s">
        <v>29</v>
      </c>
      <c r="C59" s="26">
        <v>3</v>
      </c>
      <c r="D59" s="27" t="s">
        <v>261</v>
      </c>
      <c r="E59" s="6" t="s">
        <v>230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</row>
    <row r="60" spans="1:18" s="85" customFormat="1" ht="34.5" customHeight="1">
      <c r="A60" s="6" t="s">
        <v>25</v>
      </c>
      <c r="B60" s="37" t="s">
        <v>29</v>
      </c>
      <c r="C60" s="26">
        <v>4</v>
      </c>
      <c r="D60" s="27" t="s">
        <v>262</v>
      </c>
      <c r="E60" s="6" t="s">
        <v>263</v>
      </c>
      <c r="F60" s="6">
        <v>2.76</v>
      </c>
      <c r="G60" s="6">
        <v>5.78</v>
      </c>
      <c r="H60" s="6">
        <v>12.27</v>
      </c>
      <c r="I60" s="30">
        <v>6.3719999999999999</v>
      </c>
      <c r="J60" s="30">
        <v>4.4189999999999996</v>
      </c>
      <c r="K60" s="30">
        <v>5.68</v>
      </c>
      <c r="L60" s="30">
        <v>5.1929999999999996</v>
      </c>
      <c r="M60" s="30">
        <v>5.1929999999999996</v>
      </c>
      <c r="N60" s="30">
        <v>5.1929999999999996</v>
      </c>
      <c r="O60" s="30">
        <v>5.1929999999999996</v>
      </c>
      <c r="P60" s="30">
        <v>5.1929999999999996</v>
      </c>
      <c r="Q60" s="30">
        <v>5.1929999999999996</v>
      </c>
      <c r="R60" s="30">
        <v>5.1929999999999996</v>
      </c>
    </row>
    <row r="61" spans="1:18" s="85" customFormat="1" ht="53.25" customHeight="1">
      <c r="A61" s="6" t="s">
        <v>25</v>
      </c>
      <c r="B61" s="37" t="s">
        <v>29</v>
      </c>
      <c r="C61" s="26">
        <v>5</v>
      </c>
      <c r="D61" s="27" t="s">
        <v>415</v>
      </c>
      <c r="E61" s="6" t="s">
        <v>412</v>
      </c>
      <c r="F61" s="6" t="s">
        <v>416</v>
      </c>
      <c r="G61" s="6" t="s">
        <v>416</v>
      </c>
      <c r="H61" s="6" t="s">
        <v>416</v>
      </c>
      <c r="I61" s="30" t="s">
        <v>417</v>
      </c>
      <c r="J61" s="26">
        <v>7</v>
      </c>
      <c r="K61" s="26">
        <v>7</v>
      </c>
      <c r="L61" s="6" t="s">
        <v>416</v>
      </c>
      <c r="M61" s="6">
        <v>7</v>
      </c>
      <c r="N61" s="6">
        <v>7</v>
      </c>
      <c r="O61" s="6">
        <v>7</v>
      </c>
      <c r="P61" s="6">
        <v>7</v>
      </c>
      <c r="Q61" s="6">
        <v>7</v>
      </c>
      <c r="R61" s="6">
        <v>7</v>
      </c>
    </row>
    <row r="62" spans="1:18" s="85" customFormat="1" ht="68.25" customHeight="1">
      <c r="A62" s="6" t="s">
        <v>25</v>
      </c>
      <c r="B62" s="37" t="s">
        <v>29</v>
      </c>
      <c r="C62" s="26">
        <v>6</v>
      </c>
      <c r="D62" s="27" t="s">
        <v>418</v>
      </c>
      <c r="E62" s="6" t="s">
        <v>412</v>
      </c>
      <c r="F62" s="6" t="s">
        <v>416</v>
      </c>
      <c r="G62" s="6" t="s">
        <v>416</v>
      </c>
      <c r="H62" s="6" t="s">
        <v>416</v>
      </c>
      <c r="I62" s="30" t="s">
        <v>417</v>
      </c>
      <c r="J62" s="26">
        <v>7</v>
      </c>
      <c r="K62" s="26">
        <v>7</v>
      </c>
      <c r="L62" s="6" t="s">
        <v>417</v>
      </c>
      <c r="M62" s="6">
        <v>7</v>
      </c>
      <c r="N62" s="6">
        <v>7</v>
      </c>
      <c r="O62" s="6">
        <v>7</v>
      </c>
      <c r="P62" s="6">
        <v>7</v>
      </c>
      <c r="Q62" s="6">
        <v>7</v>
      </c>
      <c r="R62" s="6">
        <v>7</v>
      </c>
    </row>
    <row r="63" spans="1:18" s="85" customFormat="1" ht="20.25" customHeight="1">
      <c r="A63" s="399" t="s">
        <v>405</v>
      </c>
      <c r="B63" s="400"/>
      <c r="C63" s="400"/>
      <c r="D63" s="400"/>
      <c r="E63" s="400"/>
      <c r="F63" s="400"/>
      <c r="G63" s="400"/>
      <c r="H63" s="400"/>
      <c r="I63" s="400"/>
      <c r="J63" s="400"/>
      <c r="K63" s="400"/>
      <c r="L63" s="400"/>
      <c r="M63" s="400"/>
      <c r="N63" s="401"/>
      <c r="O63" s="401"/>
      <c r="P63" s="401"/>
      <c r="Q63" s="402"/>
      <c r="R63" s="402"/>
    </row>
    <row r="64" spans="1:18" s="85" customFormat="1" ht="105.75" customHeight="1">
      <c r="A64" s="6" t="s">
        <v>25</v>
      </c>
      <c r="B64" s="37" t="s">
        <v>30</v>
      </c>
      <c r="C64" s="26">
        <v>1</v>
      </c>
      <c r="D64" s="31" t="s">
        <v>562</v>
      </c>
      <c r="E64" s="6" t="s">
        <v>230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201">
        <v>0</v>
      </c>
      <c r="M64" s="201">
        <v>0</v>
      </c>
      <c r="N64" s="206">
        <v>0</v>
      </c>
      <c r="O64" s="255">
        <v>0</v>
      </c>
      <c r="P64" s="255">
        <v>0</v>
      </c>
      <c r="Q64" s="255">
        <v>0</v>
      </c>
      <c r="R64" s="255">
        <v>0</v>
      </c>
    </row>
    <row r="65" spans="3:10">
      <c r="C65" s="97" t="s">
        <v>586</v>
      </c>
      <c r="D65" s="209" t="s">
        <v>585</v>
      </c>
      <c r="J65" s="96" t="s">
        <v>508</v>
      </c>
    </row>
  </sheetData>
  <mergeCells count="17">
    <mergeCell ref="A15:P15"/>
    <mergeCell ref="A29:R29"/>
    <mergeCell ref="B9:K9"/>
    <mergeCell ref="A13:B13"/>
    <mergeCell ref="C13:C14"/>
    <mergeCell ref="D13:D14"/>
    <mergeCell ref="E13:E14"/>
    <mergeCell ref="E11:M11"/>
    <mergeCell ref="A11:D11"/>
    <mergeCell ref="E10:M10"/>
    <mergeCell ref="A10:D10"/>
    <mergeCell ref="A50:R50"/>
    <mergeCell ref="A56:R56"/>
    <mergeCell ref="A63:R63"/>
    <mergeCell ref="A21:A22"/>
    <mergeCell ref="B21:B22"/>
    <mergeCell ref="A24:M24"/>
  </mergeCells>
  <pageMargins left="0.70866141732283472" right="0.70866141732283472" top="0.55118110236220474" bottom="0.55118110236220474" header="0.31496062992125984" footer="0.31496062992125984"/>
  <pageSetup paperSize="9" scale="67" orientation="landscape" r:id="rId1"/>
  <colBreaks count="1" manualBreakCount="1">
    <brk id="18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I136"/>
  <sheetViews>
    <sheetView view="pageBreakPreview" zoomScale="74" zoomScaleSheetLayoutView="74" workbookViewId="0">
      <selection activeCell="N75" sqref="N75"/>
    </sheetView>
  </sheetViews>
  <sheetFormatPr defaultRowHeight="14.4"/>
  <cols>
    <col min="1" max="2" width="3.6640625" style="107" customWidth="1"/>
    <col min="3" max="3" width="3.88671875" style="107" customWidth="1"/>
    <col min="4" max="4" width="3.109375" style="107" customWidth="1"/>
    <col min="5" max="5" width="45.6640625" style="41" customWidth="1"/>
    <col min="6" max="6" width="17.6640625" style="108" customWidth="1"/>
    <col min="7" max="7" width="10.6640625" style="107" customWidth="1"/>
    <col min="8" max="8" width="33" style="41" customWidth="1"/>
    <col min="9" max="9" width="14" style="67" customWidth="1"/>
    <col min="10" max="235" width="8.88671875" style="41"/>
    <col min="236" max="237" width="3.6640625" style="41" customWidth="1"/>
    <col min="238" max="238" width="3.88671875" style="41" customWidth="1"/>
    <col min="239" max="239" width="3.109375" style="41" customWidth="1"/>
    <col min="240" max="240" width="45.6640625" style="41" customWidth="1"/>
    <col min="241" max="241" width="15.5546875" style="41" customWidth="1"/>
    <col min="242" max="242" width="10.6640625" style="41" customWidth="1"/>
    <col min="243" max="243" width="33" style="41" customWidth="1"/>
    <col min="244" max="244" width="14" style="41" customWidth="1"/>
    <col min="245" max="249" width="8.88671875" style="41"/>
    <col min="250" max="250" width="31.5546875" style="41" customWidth="1"/>
    <col min="251" max="491" width="8.88671875" style="41"/>
    <col min="492" max="493" width="3.6640625" style="41" customWidth="1"/>
    <col min="494" max="494" width="3.88671875" style="41" customWidth="1"/>
    <col min="495" max="495" width="3.109375" style="41" customWidth="1"/>
    <col min="496" max="496" width="45.6640625" style="41" customWidth="1"/>
    <col min="497" max="497" width="15.5546875" style="41" customWidth="1"/>
    <col min="498" max="498" width="10.6640625" style="41" customWidth="1"/>
    <col min="499" max="499" width="33" style="41" customWidth="1"/>
    <col min="500" max="500" width="14" style="41" customWidth="1"/>
    <col min="501" max="505" width="8.88671875" style="41"/>
    <col min="506" max="506" width="31.5546875" style="41" customWidth="1"/>
    <col min="507" max="747" width="8.88671875" style="41"/>
    <col min="748" max="749" width="3.6640625" style="41" customWidth="1"/>
    <col min="750" max="750" width="3.88671875" style="41" customWidth="1"/>
    <col min="751" max="751" width="3.109375" style="41" customWidth="1"/>
    <col min="752" max="752" width="45.6640625" style="41" customWidth="1"/>
    <col min="753" max="753" width="15.5546875" style="41" customWidth="1"/>
    <col min="754" max="754" width="10.6640625" style="41" customWidth="1"/>
    <col min="755" max="755" width="33" style="41" customWidth="1"/>
    <col min="756" max="756" width="14" style="41" customWidth="1"/>
    <col min="757" max="761" width="8.88671875" style="41"/>
    <col min="762" max="762" width="31.5546875" style="41" customWidth="1"/>
    <col min="763" max="1003" width="8.88671875" style="41"/>
    <col min="1004" max="1005" width="3.6640625" style="41" customWidth="1"/>
    <col min="1006" max="1006" width="3.88671875" style="41" customWidth="1"/>
    <col min="1007" max="1007" width="3.109375" style="41" customWidth="1"/>
    <col min="1008" max="1008" width="45.6640625" style="41" customWidth="1"/>
    <col min="1009" max="1009" width="15.5546875" style="41" customWidth="1"/>
    <col min="1010" max="1010" width="10.6640625" style="41" customWidth="1"/>
    <col min="1011" max="1011" width="33" style="41" customWidth="1"/>
    <col min="1012" max="1012" width="14" style="41" customWidth="1"/>
    <col min="1013" max="1017" width="8.88671875" style="41"/>
    <col min="1018" max="1018" width="31.5546875" style="41" customWidth="1"/>
    <col min="1019" max="1259" width="8.88671875" style="41"/>
    <col min="1260" max="1261" width="3.6640625" style="41" customWidth="1"/>
    <col min="1262" max="1262" width="3.88671875" style="41" customWidth="1"/>
    <col min="1263" max="1263" width="3.109375" style="41" customWidth="1"/>
    <col min="1264" max="1264" width="45.6640625" style="41" customWidth="1"/>
    <col min="1265" max="1265" width="15.5546875" style="41" customWidth="1"/>
    <col min="1266" max="1266" width="10.6640625" style="41" customWidth="1"/>
    <col min="1267" max="1267" width="33" style="41" customWidth="1"/>
    <col min="1268" max="1268" width="14" style="41" customWidth="1"/>
    <col min="1269" max="1273" width="8.88671875" style="41"/>
    <col min="1274" max="1274" width="31.5546875" style="41" customWidth="1"/>
    <col min="1275" max="1515" width="8.88671875" style="41"/>
    <col min="1516" max="1517" width="3.6640625" style="41" customWidth="1"/>
    <col min="1518" max="1518" width="3.88671875" style="41" customWidth="1"/>
    <col min="1519" max="1519" width="3.109375" style="41" customWidth="1"/>
    <col min="1520" max="1520" width="45.6640625" style="41" customWidth="1"/>
    <col min="1521" max="1521" width="15.5546875" style="41" customWidth="1"/>
    <col min="1522" max="1522" width="10.6640625" style="41" customWidth="1"/>
    <col min="1523" max="1523" width="33" style="41" customWidth="1"/>
    <col min="1524" max="1524" width="14" style="41" customWidth="1"/>
    <col min="1525" max="1529" width="8.88671875" style="41"/>
    <col min="1530" max="1530" width="31.5546875" style="41" customWidth="1"/>
    <col min="1531" max="1771" width="8.88671875" style="41"/>
    <col min="1772" max="1773" width="3.6640625" style="41" customWidth="1"/>
    <col min="1774" max="1774" width="3.88671875" style="41" customWidth="1"/>
    <col min="1775" max="1775" width="3.109375" style="41" customWidth="1"/>
    <col min="1776" max="1776" width="45.6640625" style="41" customWidth="1"/>
    <col min="1777" max="1777" width="15.5546875" style="41" customWidth="1"/>
    <col min="1778" max="1778" width="10.6640625" style="41" customWidth="1"/>
    <col min="1779" max="1779" width="33" style="41" customWidth="1"/>
    <col min="1780" max="1780" width="14" style="41" customWidth="1"/>
    <col min="1781" max="1785" width="8.88671875" style="41"/>
    <col min="1786" max="1786" width="31.5546875" style="41" customWidth="1"/>
    <col min="1787" max="2027" width="8.88671875" style="41"/>
    <col min="2028" max="2029" width="3.6640625" style="41" customWidth="1"/>
    <col min="2030" max="2030" width="3.88671875" style="41" customWidth="1"/>
    <col min="2031" max="2031" width="3.109375" style="41" customWidth="1"/>
    <col min="2032" max="2032" width="45.6640625" style="41" customWidth="1"/>
    <col min="2033" max="2033" width="15.5546875" style="41" customWidth="1"/>
    <col min="2034" max="2034" width="10.6640625" style="41" customWidth="1"/>
    <col min="2035" max="2035" width="33" style="41" customWidth="1"/>
    <col min="2036" max="2036" width="14" style="41" customWidth="1"/>
    <col min="2037" max="2041" width="8.88671875" style="41"/>
    <col min="2042" max="2042" width="31.5546875" style="41" customWidth="1"/>
    <col min="2043" max="2283" width="8.88671875" style="41"/>
    <col min="2284" max="2285" width="3.6640625" style="41" customWidth="1"/>
    <col min="2286" max="2286" width="3.88671875" style="41" customWidth="1"/>
    <col min="2287" max="2287" width="3.109375" style="41" customWidth="1"/>
    <col min="2288" max="2288" width="45.6640625" style="41" customWidth="1"/>
    <col min="2289" max="2289" width="15.5546875" style="41" customWidth="1"/>
    <col min="2290" max="2290" width="10.6640625" style="41" customWidth="1"/>
    <col min="2291" max="2291" width="33" style="41" customWidth="1"/>
    <col min="2292" max="2292" width="14" style="41" customWidth="1"/>
    <col min="2293" max="2297" width="8.88671875" style="41"/>
    <col min="2298" max="2298" width="31.5546875" style="41" customWidth="1"/>
    <col min="2299" max="2539" width="8.88671875" style="41"/>
    <col min="2540" max="2541" width="3.6640625" style="41" customWidth="1"/>
    <col min="2542" max="2542" width="3.88671875" style="41" customWidth="1"/>
    <col min="2543" max="2543" width="3.109375" style="41" customWidth="1"/>
    <col min="2544" max="2544" width="45.6640625" style="41" customWidth="1"/>
    <col min="2545" max="2545" width="15.5546875" style="41" customWidth="1"/>
    <col min="2546" max="2546" width="10.6640625" style="41" customWidth="1"/>
    <col min="2547" max="2547" width="33" style="41" customWidth="1"/>
    <col min="2548" max="2548" width="14" style="41" customWidth="1"/>
    <col min="2549" max="2553" width="8.88671875" style="41"/>
    <col min="2554" max="2554" width="31.5546875" style="41" customWidth="1"/>
    <col min="2555" max="2795" width="8.88671875" style="41"/>
    <col min="2796" max="2797" width="3.6640625" style="41" customWidth="1"/>
    <col min="2798" max="2798" width="3.88671875" style="41" customWidth="1"/>
    <col min="2799" max="2799" width="3.109375" style="41" customWidth="1"/>
    <col min="2800" max="2800" width="45.6640625" style="41" customWidth="1"/>
    <col min="2801" max="2801" width="15.5546875" style="41" customWidth="1"/>
    <col min="2802" max="2802" width="10.6640625" style="41" customWidth="1"/>
    <col min="2803" max="2803" width="33" style="41" customWidth="1"/>
    <col min="2804" max="2804" width="14" style="41" customWidth="1"/>
    <col min="2805" max="2809" width="8.88671875" style="41"/>
    <col min="2810" max="2810" width="31.5546875" style="41" customWidth="1"/>
    <col min="2811" max="3051" width="8.88671875" style="41"/>
    <col min="3052" max="3053" width="3.6640625" style="41" customWidth="1"/>
    <col min="3054" max="3054" width="3.88671875" style="41" customWidth="1"/>
    <col min="3055" max="3055" width="3.109375" style="41" customWidth="1"/>
    <col min="3056" max="3056" width="45.6640625" style="41" customWidth="1"/>
    <col min="3057" max="3057" width="15.5546875" style="41" customWidth="1"/>
    <col min="3058" max="3058" width="10.6640625" style="41" customWidth="1"/>
    <col min="3059" max="3059" width="33" style="41" customWidth="1"/>
    <col min="3060" max="3060" width="14" style="41" customWidth="1"/>
    <col min="3061" max="3065" width="8.88671875" style="41"/>
    <col min="3066" max="3066" width="31.5546875" style="41" customWidth="1"/>
    <col min="3067" max="3307" width="8.88671875" style="41"/>
    <col min="3308" max="3309" width="3.6640625" style="41" customWidth="1"/>
    <col min="3310" max="3310" width="3.88671875" style="41" customWidth="1"/>
    <col min="3311" max="3311" width="3.109375" style="41" customWidth="1"/>
    <col min="3312" max="3312" width="45.6640625" style="41" customWidth="1"/>
    <col min="3313" max="3313" width="15.5546875" style="41" customWidth="1"/>
    <col min="3314" max="3314" width="10.6640625" style="41" customWidth="1"/>
    <col min="3315" max="3315" width="33" style="41" customWidth="1"/>
    <col min="3316" max="3316" width="14" style="41" customWidth="1"/>
    <col min="3317" max="3321" width="8.88671875" style="41"/>
    <col min="3322" max="3322" width="31.5546875" style="41" customWidth="1"/>
    <col min="3323" max="3563" width="8.88671875" style="41"/>
    <col min="3564" max="3565" width="3.6640625" style="41" customWidth="1"/>
    <col min="3566" max="3566" width="3.88671875" style="41" customWidth="1"/>
    <col min="3567" max="3567" width="3.109375" style="41" customWidth="1"/>
    <col min="3568" max="3568" width="45.6640625" style="41" customWidth="1"/>
    <col min="3569" max="3569" width="15.5546875" style="41" customWidth="1"/>
    <col min="3570" max="3570" width="10.6640625" style="41" customWidth="1"/>
    <col min="3571" max="3571" width="33" style="41" customWidth="1"/>
    <col min="3572" max="3572" width="14" style="41" customWidth="1"/>
    <col min="3573" max="3577" width="8.88671875" style="41"/>
    <col min="3578" max="3578" width="31.5546875" style="41" customWidth="1"/>
    <col min="3579" max="3819" width="8.88671875" style="41"/>
    <col min="3820" max="3821" width="3.6640625" style="41" customWidth="1"/>
    <col min="3822" max="3822" width="3.88671875" style="41" customWidth="1"/>
    <col min="3823" max="3823" width="3.109375" style="41" customWidth="1"/>
    <col min="3824" max="3824" width="45.6640625" style="41" customWidth="1"/>
    <col min="3825" max="3825" width="15.5546875" style="41" customWidth="1"/>
    <col min="3826" max="3826" width="10.6640625" style="41" customWidth="1"/>
    <col min="3827" max="3827" width="33" style="41" customWidth="1"/>
    <col min="3828" max="3828" width="14" style="41" customWidth="1"/>
    <col min="3829" max="3833" width="8.88671875" style="41"/>
    <col min="3834" max="3834" width="31.5546875" style="41" customWidth="1"/>
    <col min="3835" max="4075" width="8.88671875" style="41"/>
    <col min="4076" max="4077" width="3.6640625" style="41" customWidth="1"/>
    <col min="4078" max="4078" width="3.88671875" style="41" customWidth="1"/>
    <col min="4079" max="4079" width="3.109375" style="41" customWidth="1"/>
    <col min="4080" max="4080" width="45.6640625" style="41" customWidth="1"/>
    <col min="4081" max="4081" width="15.5546875" style="41" customWidth="1"/>
    <col min="4082" max="4082" width="10.6640625" style="41" customWidth="1"/>
    <col min="4083" max="4083" width="33" style="41" customWidth="1"/>
    <col min="4084" max="4084" width="14" style="41" customWidth="1"/>
    <col min="4085" max="4089" width="8.88671875" style="41"/>
    <col min="4090" max="4090" width="31.5546875" style="41" customWidth="1"/>
    <col min="4091" max="4331" width="8.88671875" style="41"/>
    <col min="4332" max="4333" width="3.6640625" style="41" customWidth="1"/>
    <col min="4334" max="4334" width="3.88671875" style="41" customWidth="1"/>
    <col min="4335" max="4335" width="3.109375" style="41" customWidth="1"/>
    <col min="4336" max="4336" width="45.6640625" style="41" customWidth="1"/>
    <col min="4337" max="4337" width="15.5546875" style="41" customWidth="1"/>
    <col min="4338" max="4338" width="10.6640625" style="41" customWidth="1"/>
    <col min="4339" max="4339" width="33" style="41" customWidth="1"/>
    <col min="4340" max="4340" width="14" style="41" customWidth="1"/>
    <col min="4341" max="4345" width="8.88671875" style="41"/>
    <col min="4346" max="4346" width="31.5546875" style="41" customWidth="1"/>
    <col min="4347" max="4587" width="8.88671875" style="41"/>
    <col min="4588" max="4589" width="3.6640625" style="41" customWidth="1"/>
    <col min="4590" max="4590" width="3.88671875" style="41" customWidth="1"/>
    <col min="4591" max="4591" width="3.109375" style="41" customWidth="1"/>
    <col min="4592" max="4592" width="45.6640625" style="41" customWidth="1"/>
    <col min="4593" max="4593" width="15.5546875" style="41" customWidth="1"/>
    <col min="4594" max="4594" width="10.6640625" style="41" customWidth="1"/>
    <col min="4595" max="4595" width="33" style="41" customWidth="1"/>
    <col min="4596" max="4596" width="14" style="41" customWidth="1"/>
    <col min="4597" max="4601" width="8.88671875" style="41"/>
    <col min="4602" max="4602" width="31.5546875" style="41" customWidth="1"/>
    <col min="4603" max="4843" width="8.88671875" style="41"/>
    <col min="4844" max="4845" width="3.6640625" style="41" customWidth="1"/>
    <col min="4846" max="4846" width="3.88671875" style="41" customWidth="1"/>
    <col min="4847" max="4847" width="3.109375" style="41" customWidth="1"/>
    <col min="4848" max="4848" width="45.6640625" style="41" customWidth="1"/>
    <col min="4849" max="4849" width="15.5546875" style="41" customWidth="1"/>
    <col min="4850" max="4850" width="10.6640625" style="41" customWidth="1"/>
    <col min="4851" max="4851" width="33" style="41" customWidth="1"/>
    <col min="4852" max="4852" width="14" style="41" customWidth="1"/>
    <col min="4853" max="4857" width="8.88671875" style="41"/>
    <col min="4858" max="4858" width="31.5546875" style="41" customWidth="1"/>
    <col min="4859" max="5099" width="8.88671875" style="41"/>
    <col min="5100" max="5101" width="3.6640625" style="41" customWidth="1"/>
    <col min="5102" max="5102" width="3.88671875" style="41" customWidth="1"/>
    <col min="5103" max="5103" width="3.109375" style="41" customWidth="1"/>
    <col min="5104" max="5104" width="45.6640625" style="41" customWidth="1"/>
    <col min="5105" max="5105" width="15.5546875" style="41" customWidth="1"/>
    <col min="5106" max="5106" width="10.6640625" style="41" customWidth="1"/>
    <col min="5107" max="5107" width="33" style="41" customWidth="1"/>
    <col min="5108" max="5108" width="14" style="41" customWidth="1"/>
    <col min="5109" max="5113" width="8.88671875" style="41"/>
    <col min="5114" max="5114" width="31.5546875" style="41" customWidth="1"/>
    <col min="5115" max="5355" width="8.88671875" style="41"/>
    <col min="5356" max="5357" width="3.6640625" style="41" customWidth="1"/>
    <col min="5358" max="5358" width="3.88671875" style="41" customWidth="1"/>
    <col min="5359" max="5359" width="3.109375" style="41" customWidth="1"/>
    <col min="5360" max="5360" width="45.6640625" style="41" customWidth="1"/>
    <col min="5361" max="5361" width="15.5546875" style="41" customWidth="1"/>
    <col min="5362" max="5362" width="10.6640625" style="41" customWidth="1"/>
    <col min="5363" max="5363" width="33" style="41" customWidth="1"/>
    <col min="5364" max="5364" width="14" style="41" customWidth="1"/>
    <col min="5365" max="5369" width="8.88671875" style="41"/>
    <col min="5370" max="5370" width="31.5546875" style="41" customWidth="1"/>
    <col min="5371" max="5611" width="8.88671875" style="41"/>
    <col min="5612" max="5613" width="3.6640625" style="41" customWidth="1"/>
    <col min="5614" max="5614" width="3.88671875" style="41" customWidth="1"/>
    <col min="5615" max="5615" width="3.109375" style="41" customWidth="1"/>
    <col min="5616" max="5616" width="45.6640625" style="41" customWidth="1"/>
    <col min="5617" max="5617" width="15.5546875" style="41" customWidth="1"/>
    <col min="5618" max="5618" width="10.6640625" style="41" customWidth="1"/>
    <col min="5619" max="5619" width="33" style="41" customWidth="1"/>
    <col min="5620" max="5620" width="14" style="41" customWidth="1"/>
    <col min="5621" max="5625" width="8.88671875" style="41"/>
    <col min="5626" max="5626" width="31.5546875" style="41" customWidth="1"/>
    <col min="5627" max="5867" width="8.88671875" style="41"/>
    <col min="5868" max="5869" width="3.6640625" style="41" customWidth="1"/>
    <col min="5870" max="5870" width="3.88671875" style="41" customWidth="1"/>
    <col min="5871" max="5871" width="3.109375" style="41" customWidth="1"/>
    <col min="5872" max="5872" width="45.6640625" style="41" customWidth="1"/>
    <col min="5873" max="5873" width="15.5546875" style="41" customWidth="1"/>
    <col min="5874" max="5874" width="10.6640625" style="41" customWidth="1"/>
    <col min="5875" max="5875" width="33" style="41" customWidth="1"/>
    <col min="5876" max="5876" width="14" style="41" customWidth="1"/>
    <col min="5877" max="5881" width="8.88671875" style="41"/>
    <col min="5882" max="5882" width="31.5546875" style="41" customWidth="1"/>
    <col min="5883" max="6123" width="8.88671875" style="41"/>
    <col min="6124" max="6125" width="3.6640625" style="41" customWidth="1"/>
    <col min="6126" max="6126" width="3.88671875" style="41" customWidth="1"/>
    <col min="6127" max="6127" width="3.109375" style="41" customWidth="1"/>
    <col min="6128" max="6128" width="45.6640625" style="41" customWidth="1"/>
    <col min="6129" max="6129" width="15.5546875" style="41" customWidth="1"/>
    <col min="6130" max="6130" width="10.6640625" style="41" customWidth="1"/>
    <col min="6131" max="6131" width="33" style="41" customWidth="1"/>
    <col min="6132" max="6132" width="14" style="41" customWidth="1"/>
    <col min="6133" max="6137" width="8.88671875" style="41"/>
    <col min="6138" max="6138" width="31.5546875" style="41" customWidth="1"/>
    <col min="6139" max="6379" width="8.88671875" style="41"/>
    <col min="6380" max="6381" width="3.6640625" style="41" customWidth="1"/>
    <col min="6382" max="6382" width="3.88671875" style="41" customWidth="1"/>
    <col min="6383" max="6383" width="3.109375" style="41" customWidth="1"/>
    <col min="6384" max="6384" width="45.6640625" style="41" customWidth="1"/>
    <col min="6385" max="6385" width="15.5546875" style="41" customWidth="1"/>
    <col min="6386" max="6386" width="10.6640625" style="41" customWidth="1"/>
    <col min="6387" max="6387" width="33" style="41" customWidth="1"/>
    <col min="6388" max="6388" width="14" style="41" customWidth="1"/>
    <col min="6389" max="6393" width="8.88671875" style="41"/>
    <col min="6394" max="6394" width="31.5546875" style="41" customWidth="1"/>
    <col min="6395" max="6635" width="8.88671875" style="41"/>
    <col min="6636" max="6637" width="3.6640625" style="41" customWidth="1"/>
    <col min="6638" max="6638" width="3.88671875" style="41" customWidth="1"/>
    <col min="6639" max="6639" width="3.109375" style="41" customWidth="1"/>
    <col min="6640" max="6640" width="45.6640625" style="41" customWidth="1"/>
    <col min="6641" max="6641" width="15.5546875" style="41" customWidth="1"/>
    <col min="6642" max="6642" width="10.6640625" style="41" customWidth="1"/>
    <col min="6643" max="6643" width="33" style="41" customWidth="1"/>
    <col min="6644" max="6644" width="14" style="41" customWidth="1"/>
    <col min="6645" max="6649" width="8.88671875" style="41"/>
    <col min="6650" max="6650" width="31.5546875" style="41" customWidth="1"/>
    <col min="6651" max="6891" width="8.88671875" style="41"/>
    <col min="6892" max="6893" width="3.6640625" style="41" customWidth="1"/>
    <col min="6894" max="6894" width="3.88671875" style="41" customWidth="1"/>
    <col min="6895" max="6895" width="3.109375" style="41" customWidth="1"/>
    <col min="6896" max="6896" width="45.6640625" style="41" customWidth="1"/>
    <col min="6897" max="6897" width="15.5546875" style="41" customWidth="1"/>
    <col min="6898" max="6898" width="10.6640625" style="41" customWidth="1"/>
    <col min="6899" max="6899" width="33" style="41" customWidth="1"/>
    <col min="6900" max="6900" width="14" style="41" customWidth="1"/>
    <col min="6901" max="6905" width="8.88671875" style="41"/>
    <col min="6906" max="6906" width="31.5546875" style="41" customWidth="1"/>
    <col min="6907" max="7147" width="8.88671875" style="41"/>
    <col min="7148" max="7149" width="3.6640625" style="41" customWidth="1"/>
    <col min="7150" max="7150" width="3.88671875" style="41" customWidth="1"/>
    <col min="7151" max="7151" width="3.109375" style="41" customWidth="1"/>
    <col min="7152" max="7152" width="45.6640625" style="41" customWidth="1"/>
    <col min="7153" max="7153" width="15.5546875" style="41" customWidth="1"/>
    <col min="7154" max="7154" width="10.6640625" style="41" customWidth="1"/>
    <col min="7155" max="7155" width="33" style="41" customWidth="1"/>
    <col min="7156" max="7156" width="14" style="41" customWidth="1"/>
    <col min="7157" max="7161" width="8.88671875" style="41"/>
    <col min="7162" max="7162" width="31.5546875" style="41" customWidth="1"/>
    <col min="7163" max="7403" width="8.88671875" style="41"/>
    <col min="7404" max="7405" width="3.6640625" style="41" customWidth="1"/>
    <col min="7406" max="7406" width="3.88671875" style="41" customWidth="1"/>
    <col min="7407" max="7407" width="3.109375" style="41" customWidth="1"/>
    <col min="7408" max="7408" width="45.6640625" style="41" customWidth="1"/>
    <col min="7409" max="7409" width="15.5546875" style="41" customWidth="1"/>
    <col min="7410" max="7410" width="10.6640625" style="41" customWidth="1"/>
    <col min="7411" max="7411" width="33" style="41" customWidth="1"/>
    <col min="7412" max="7412" width="14" style="41" customWidth="1"/>
    <col min="7413" max="7417" width="8.88671875" style="41"/>
    <col min="7418" max="7418" width="31.5546875" style="41" customWidth="1"/>
    <col min="7419" max="7659" width="8.88671875" style="41"/>
    <col min="7660" max="7661" width="3.6640625" style="41" customWidth="1"/>
    <col min="7662" max="7662" width="3.88671875" style="41" customWidth="1"/>
    <col min="7663" max="7663" width="3.109375" style="41" customWidth="1"/>
    <col min="7664" max="7664" width="45.6640625" style="41" customWidth="1"/>
    <col min="7665" max="7665" width="15.5546875" style="41" customWidth="1"/>
    <col min="7666" max="7666" width="10.6640625" style="41" customWidth="1"/>
    <col min="7667" max="7667" width="33" style="41" customWidth="1"/>
    <col min="7668" max="7668" width="14" style="41" customWidth="1"/>
    <col min="7669" max="7673" width="8.88671875" style="41"/>
    <col min="7674" max="7674" width="31.5546875" style="41" customWidth="1"/>
    <col min="7675" max="7915" width="8.88671875" style="41"/>
    <col min="7916" max="7917" width="3.6640625" style="41" customWidth="1"/>
    <col min="7918" max="7918" width="3.88671875" style="41" customWidth="1"/>
    <col min="7919" max="7919" width="3.109375" style="41" customWidth="1"/>
    <col min="7920" max="7920" width="45.6640625" style="41" customWidth="1"/>
    <col min="7921" max="7921" width="15.5546875" style="41" customWidth="1"/>
    <col min="7922" max="7922" width="10.6640625" style="41" customWidth="1"/>
    <col min="7923" max="7923" width="33" style="41" customWidth="1"/>
    <col min="7924" max="7924" width="14" style="41" customWidth="1"/>
    <col min="7925" max="7929" width="8.88671875" style="41"/>
    <col min="7930" max="7930" width="31.5546875" style="41" customWidth="1"/>
    <col min="7931" max="8171" width="8.88671875" style="41"/>
    <col min="8172" max="8173" width="3.6640625" style="41" customWidth="1"/>
    <col min="8174" max="8174" width="3.88671875" style="41" customWidth="1"/>
    <col min="8175" max="8175" width="3.109375" style="41" customWidth="1"/>
    <col min="8176" max="8176" width="45.6640625" style="41" customWidth="1"/>
    <col min="8177" max="8177" width="15.5546875" style="41" customWidth="1"/>
    <col min="8178" max="8178" width="10.6640625" style="41" customWidth="1"/>
    <col min="8179" max="8179" width="33" style="41" customWidth="1"/>
    <col min="8180" max="8180" width="14" style="41" customWidth="1"/>
    <col min="8181" max="8185" width="8.88671875" style="41"/>
    <col min="8186" max="8186" width="31.5546875" style="41" customWidth="1"/>
    <col min="8187" max="8427" width="8.88671875" style="41"/>
    <col min="8428" max="8429" width="3.6640625" style="41" customWidth="1"/>
    <col min="8430" max="8430" width="3.88671875" style="41" customWidth="1"/>
    <col min="8431" max="8431" width="3.109375" style="41" customWidth="1"/>
    <col min="8432" max="8432" width="45.6640625" style="41" customWidth="1"/>
    <col min="8433" max="8433" width="15.5546875" style="41" customWidth="1"/>
    <col min="8434" max="8434" width="10.6640625" style="41" customWidth="1"/>
    <col min="8435" max="8435" width="33" style="41" customWidth="1"/>
    <col min="8436" max="8436" width="14" style="41" customWidth="1"/>
    <col min="8437" max="8441" width="8.88671875" style="41"/>
    <col min="8442" max="8442" width="31.5546875" style="41" customWidth="1"/>
    <col min="8443" max="8683" width="8.88671875" style="41"/>
    <col min="8684" max="8685" width="3.6640625" style="41" customWidth="1"/>
    <col min="8686" max="8686" width="3.88671875" style="41" customWidth="1"/>
    <col min="8687" max="8687" width="3.109375" style="41" customWidth="1"/>
    <col min="8688" max="8688" width="45.6640625" style="41" customWidth="1"/>
    <col min="8689" max="8689" width="15.5546875" style="41" customWidth="1"/>
    <col min="8690" max="8690" width="10.6640625" style="41" customWidth="1"/>
    <col min="8691" max="8691" width="33" style="41" customWidth="1"/>
    <col min="8692" max="8692" width="14" style="41" customWidth="1"/>
    <col min="8693" max="8697" width="8.88671875" style="41"/>
    <col min="8698" max="8698" width="31.5546875" style="41" customWidth="1"/>
    <col min="8699" max="8939" width="8.88671875" style="41"/>
    <col min="8940" max="8941" width="3.6640625" style="41" customWidth="1"/>
    <col min="8942" max="8942" width="3.88671875" style="41" customWidth="1"/>
    <col min="8943" max="8943" width="3.109375" style="41" customWidth="1"/>
    <col min="8944" max="8944" width="45.6640625" style="41" customWidth="1"/>
    <col min="8945" max="8945" width="15.5546875" style="41" customWidth="1"/>
    <col min="8946" max="8946" width="10.6640625" style="41" customWidth="1"/>
    <col min="8947" max="8947" width="33" style="41" customWidth="1"/>
    <col min="8948" max="8948" width="14" style="41" customWidth="1"/>
    <col min="8949" max="8953" width="8.88671875" style="41"/>
    <col min="8954" max="8954" width="31.5546875" style="41" customWidth="1"/>
    <col min="8955" max="9195" width="8.88671875" style="41"/>
    <col min="9196" max="9197" width="3.6640625" style="41" customWidth="1"/>
    <col min="9198" max="9198" width="3.88671875" style="41" customWidth="1"/>
    <col min="9199" max="9199" width="3.109375" style="41" customWidth="1"/>
    <col min="9200" max="9200" width="45.6640625" style="41" customWidth="1"/>
    <col min="9201" max="9201" width="15.5546875" style="41" customWidth="1"/>
    <col min="9202" max="9202" width="10.6640625" style="41" customWidth="1"/>
    <col min="9203" max="9203" width="33" style="41" customWidth="1"/>
    <col min="9204" max="9204" width="14" style="41" customWidth="1"/>
    <col min="9205" max="9209" width="8.88671875" style="41"/>
    <col min="9210" max="9210" width="31.5546875" style="41" customWidth="1"/>
    <col min="9211" max="9451" width="8.88671875" style="41"/>
    <col min="9452" max="9453" width="3.6640625" style="41" customWidth="1"/>
    <col min="9454" max="9454" width="3.88671875" style="41" customWidth="1"/>
    <col min="9455" max="9455" width="3.109375" style="41" customWidth="1"/>
    <col min="9456" max="9456" width="45.6640625" style="41" customWidth="1"/>
    <col min="9457" max="9457" width="15.5546875" style="41" customWidth="1"/>
    <col min="9458" max="9458" width="10.6640625" style="41" customWidth="1"/>
    <col min="9459" max="9459" width="33" style="41" customWidth="1"/>
    <col min="9460" max="9460" width="14" style="41" customWidth="1"/>
    <col min="9461" max="9465" width="8.88671875" style="41"/>
    <col min="9466" max="9466" width="31.5546875" style="41" customWidth="1"/>
    <col min="9467" max="9707" width="8.88671875" style="41"/>
    <col min="9708" max="9709" width="3.6640625" style="41" customWidth="1"/>
    <col min="9710" max="9710" width="3.88671875" style="41" customWidth="1"/>
    <col min="9711" max="9711" width="3.109375" style="41" customWidth="1"/>
    <col min="9712" max="9712" width="45.6640625" style="41" customWidth="1"/>
    <col min="9713" max="9713" width="15.5546875" style="41" customWidth="1"/>
    <col min="9714" max="9714" width="10.6640625" style="41" customWidth="1"/>
    <col min="9715" max="9715" width="33" style="41" customWidth="1"/>
    <col min="9716" max="9716" width="14" style="41" customWidth="1"/>
    <col min="9717" max="9721" width="8.88671875" style="41"/>
    <col min="9722" max="9722" width="31.5546875" style="41" customWidth="1"/>
    <col min="9723" max="9963" width="8.88671875" style="41"/>
    <col min="9964" max="9965" width="3.6640625" style="41" customWidth="1"/>
    <col min="9966" max="9966" width="3.88671875" style="41" customWidth="1"/>
    <col min="9967" max="9967" width="3.109375" style="41" customWidth="1"/>
    <col min="9968" max="9968" width="45.6640625" style="41" customWidth="1"/>
    <col min="9969" max="9969" width="15.5546875" style="41" customWidth="1"/>
    <col min="9970" max="9970" width="10.6640625" style="41" customWidth="1"/>
    <col min="9971" max="9971" width="33" style="41" customWidth="1"/>
    <col min="9972" max="9972" width="14" style="41" customWidth="1"/>
    <col min="9973" max="9977" width="8.88671875" style="41"/>
    <col min="9978" max="9978" width="31.5546875" style="41" customWidth="1"/>
    <col min="9979" max="10219" width="8.88671875" style="41"/>
    <col min="10220" max="10221" width="3.6640625" style="41" customWidth="1"/>
    <col min="10222" max="10222" width="3.88671875" style="41" customWidth="1"/>
    <col min="10223" max="10223" width="3.109375" style="41" customWidth="1"/>
    <col min="10224" max="10224" width="45.6640625" style="41" customWidth="1"/>
    <col min="10225" max="10225" width="15.5546875" style="41" customWidth="1"/>
    <col min="10226" max="10226" width="10.6640625" style="41" customWidth="1"/>
    <col min="10227" max="10227" width="33" style="41" customWidth="1"/>
    <col min="10228" max="10228" width="14" style="41" customWidth="1"/>
    <col min="10229" max="10233" width="8.88671875" style="41"/>
    <col min="10234" max="10234" width="31.5546875" style="41" customWidth="1"/>
    <col min="10235" max="10475" width="8.88671875" style="41"/>
    <col min="10476" max="10477" width="3.6640625" style="41" customWidth="1"/>
    <col min="10478" max="10478" width="3.88671875" style="41" customWidth="1"/>
    <col min="10479" max="10479" width="3.109375" style="41" customWidth="1"/>
    <col min="10480" max="10480" width="45.6640625" style="41" customWidth="1"/>
    <col min="10481" max="10481" width="15.5546875" style="41" customWidth="1"/>
    <col min="10482" max="10482" width="10.6640625" style="41" customWidth="1"/>
    <col min="10483" max="10483" width="33" style="41" customWidth="1"/>
    <col min="10484" max="10484" width="14" style="41" customWidth="1"/>
    <col min="10485" max="10489" width="8.88671875" style="41"/>
    <col min="10490" max="10490" width="31.5546875" style="41" customWidth="1"/>
    <col min="10491" max="10731" width="8.88671875" style="41"/>
    <col min="10732" max="10733" width="3.6640625" style="41" customWidth="1"/>
    <col min="10734" max="10734" width="3.88671875" style="41" customWidth="1"/>
    <col min="10735" max="10735" width="3.109375" style="41" customWidth="1"/>
    <col min="10736" max="10736" width="45.6640625" style="41" customWidth="1"/>
    <col min="10737" max="10737" width="15.5546875" style="41" customWidth="1"/>
    <col min="10738" max="10738" width="10.6640625" style="41" customWidth="1"/>
    <col min="10739" max="10739" width="33" style="41" customWidth="1"/>
    <col min="10740" max="10740" width="14" style="41" customWidth="1"/>
    <col min="10741" max="10745" width="8.88671875" style="41"/>
    <col min="10746" max="10746" width="31.5546875" style="41" customWidth="1"/>
    <col min="10747" max="10987" width="8.88671875" style="41"/>
    <col min="10988" max="10989" width="3.6640625" style="41" customWidth="1"/>
    <col min="10990" max="10990" width="3.88671875" style="41" customWidth="1"/>
    <col min="10991" max="10991" width="3.109375" style="41" customWidth="1"/>
    <col min="10992" max="10992" width="45.6640625" style="41" customWidth="1"/>
    <col min="10993" max="10993" width="15.5546875" style="41" customWidth="1"/>
    <col min="10994" max="10994" width="10.6640625" style="41" customWidth="1"/>
    <col min="10995" max="10995" width="33" style="41" customWidth="1"/>
    <col min="10996" max="10996" width="14" style="41" customWidth="1"/>
    <col min="10997" max="11001" width="8.88671875" style="41"/>
    <col min="11002" max="11002" width="31.5546875" style="41" customWidth="1"/>
    <col min="11003" max="11243" width="8.88671875" style="41"/>
    <col min="11244" max="11245" width="3.6640625" style="41" customWidth="1"/>
    <col min="11246" max="11246" width="3.88671875" style="41" customWidth="1"/>
    <col min="11247" max="11247" width="3.109375" style="41" customWidth="1"/>
    <col min="11248" max="11248" width="45.6640625" style="41" customWidth="1"/>
    <col min="11249" max="11249" width="15.5546875" style="41" customWidth="1"/>
    <col min="11250" max="11250" width="10.6640625" style="41" customWidth="1"/>
    <col min="11251" max="11251" width="33" style="41" customWidth="1"/>
    <col min="11252" max="11252" width="14" style="41" customWidth="1"/>
    <col min="11253" max="11257" width="8.88671875" style="41"/>
    <col min="11258" max="11258" width="31.5546875" style="41" customWidth="1"/>
    <col min="11259" max="11499" width="8.88671875" style="41"/>
    <col min="11500" max="11501" width="3.6640625" style="41" customWidth="1"/>
    <col min="11502" max="11502" width="3.88671875" style="41" customWidth="1"/>
    <col min="11503" max="11503" width="3.109375" style="41" customWidth="1"/>
    <col min="11504" max="11504" width="45.6640625" style="41" customWidth="1"/>
    <col min="11505" max="11505" width="15.5546875" style="41" customWidth="1"/>
    <col min="11506" max="11506" width="10.6640625" style="41" customWidth="1"/>
    <col min="11507" max="11507" width="33" style="41" customWidth="1"/>
    <col min="11508" max="11508" width="14" style="41" customWidth="1"/>
    <col min="11509" max="11513" width="8.88671875" style="41"/>
    <col min="11514" max="11514" width="31.5546875" style="41" customWidth="1"/>
    <col min="11515" max="11755" width="8.88671875" style="41"/>
    <col min="11756" max="11757" width="3.6640625" style="41" customWidth="1"/>
    <col min="11758" max="11758" width="3.88671875" style="41" customWidth="1"/>
    <col min="11759" max="11759" width="3.109375" style="41" customWidth="1"/>
    <col min="11760" max="11760" width="45.6640625" style="41" customWidth="1"/>
    <col min="11761" max="11761" width="15.5546875" style="41" customWidth="1"/>
    <col min="11762" max="11762" width="10.6640625" style="41" customWidth="1"/>
    <col min="11763" max="11763" width="33" style="41" customWidth="1"/>
    <col min="11764" max="11764" width="14" style="41" customWidth="1"/>
    <col min="11765" max="11769" width="8.88671875" style="41"/>
    <col min="11770" max="11770" width="31.5546875" style="41" customWidth="1"/>
    <col min="11771" max="12011" width="8.88671875" style="41"/>
    <col min="12012" max="12013" width="3.6640625" style="41" customWidth="1"/>
    <col min="12014" max="12014" width="3.88671875" style="41" customWidth="1"/>
    <col min="12015" max="12015" width="3.109375" style="41" customWidth="1"/>
    <col min="12016" max="12016" width="45.6640625" style="41" customWidth="1"/>
    <col min="12017" max="12017" width="15.5546875" style="41" customWidth="1"/>
    <col min="12018" max="12018" width="10.6640625" style="41" customWidth="1"/>
    <col min="12019" max="12019" width="33" style="41" customWidth="1"/>
    <col min="12020" max="12020" width="14" style="41" customWidth="1"/>
    <col min="12021" max="12025" width="8.88671875" style="41"/>
    <col min="12026" max="12026" width="31.5546875" style="41" customWidth="1"/>
    <col min="12027" max="12267" width="8.88671875" style="41"/>
    <col min="12268" max="12269" width="3.6640625" style="41" customWidth="1"/>
    <col min="12270" max="12270" width="3.88671875" style="41" customWidth="1"/>
    <col min="12271" max="12271" width="3.109375" style="41" customWidth="1"/>
    <col min="12272" max="12272" width="45.6640625" style="41" customWidth="1"/>
    <col min="12273" max="12273" width="15.5546875" style="41" customWidth="1"/>
    <col min="12274" max="12274" width="10.6640625" style="41" customWidth="1"/>
    <col min="12275" max="12275" width="33" style="41" customWidth="1"/>
    <col min="12276" max="12276" width="14" style="41" customWidth="1"/>
    <col min="12277" max="12281" width="8.88671875" style="41"/>
    <col min="12282" max="12282" width="31.5546875" style="41" customWidth="1"/>
    <col min="12283" max="12523" width="8.88671875" style="41"/>
    <col min="12524" max="12525" width="3.6640625" style="41" customWidth="1"/>
    <col min="12526" max="12526" width="3.88671875" style="41" customWidth="1"/>
    <col min="12527" max="12527" width="3.109375" style="41" customWidth="1"/>
    <col min="12528" max="12528" width="45.6640625" style="41" customWidth="1"/>
    <col min="12529" max="12529" width="15.5546875" style="41" customWidth="1"/>
    <col min="12530" max="12530" width="10.6640625" style="41" customWidth="1"/>
    <col min="12531" max="12531" width="33" style="41" customWidth="1"/>
    <col min="12532" max="12532" width="14" style="41" customWidth="1"/>
    <col min="12533" max="12537" width="8.88671875" style="41"/>
    <col min="12538" max="12538" width="31.5546875" style="41" customWidth="1"/>
    <col min="12539" max="12779" width="8.88671875" style="41"/>
    <col min="12780" max="12781" width="3.6640625" style="41" customWidth="1"/>
    <col min="12782" max="12782" width="3.88671875" style="41" customWidth="1"/>
    <col min="12783" max="12783" width="3.109375" style="41" customWidth="1"/>
    <col min="12784" max="12784" width="45.6640625" style="41" customWidth="1"/>
    <col min="12785" max="12785" width="15.5546875" style="41" customWidth="1"/>
    <col min="12786" max="12786" width="10.6640625" style="41" customWidth="1"/>
    <col min="12787" max="12787" width="33" style="41" customWidth="1"/>
    <col min="12788" max="12788" width="14" style="41" customWidth="1"/>
    <col min="12789" max="12793" width="8.88671875" style="41"/>
    <col min="12794" max="12794" width="31.5546875" style="41" customWidth="1"/>
    <col min="12795" max="13035" width="8.88671875" style="41"/>
    <col min="13036" max="13037" width="3.6640625" style="41" customWidth="1"/>
    <col min="13038" max="13038" width="3.88671875" style="41" customWidth="1"/>
    <col min="13039" max="13039" width="3.109375" style="41" customWidth="1"/>
    <col min="13040" max="13040" width="45.6640625" style="41" customWidth="1"/>
    <col min="13041" max="13041" width="15.5546875" style="41" customWidth="1"/>
    <col min="13042" max="13042" width="10.6640625" style="41" customWidth="1"/>
    <col min="13043" max="13043" width="33" style="41" customWidth="1"/>
    <col min="13044" max="13044" width="14" style="41" customWidth="1"/>
    <col min="13045" max="13049" width="8.88671875" style="41"/>
    <col min="13050" max="13050" width="31.5546875" style="41" customWidth="1"/>
    <col min="13051" max="13291" width="8.88671875" style="41"/>
    <col min="13292" max="13293" width="3.6640625" style="41" customWidth="1"/>
    <col min="13294" max="13294" width="3.88671875" style="41" customWidth="1"/>
    <col min="13295" max="13295" width="3.109375" style="41" customWidth="1"/>
    <col min="13296" max="13296" width="45.6640625" style="41" customWidth="1"/>
    <col min="13297" max="13297" width="15.5546875" style="41" customWidth="1"/>
    <col min="13298" max="13298" width="10.6640625" style="41" customWidth="1"/>
    <col min="13299" max="13299" width="33" style="41" customWidth="1"/>
    <col min="13300" max="13300" width="14" style="41" customWidth="1"/>
    <col min="13301" max="13305" width="8.88671875" style="41"/>
    <col min="13306" max="13306" width="31.5546875" style="41" customWidth="1"/>
    <col min="13307" max="13547" width="8.88671875" style="41"/>
    <col min="13548" max="13549" width="3.6640625" style="41" customWidth="1"/>
    <col min="13550" max="13550" width="3.88671875" style="41" customWidth="1"/>
    <col min="13551" max="13551" width="3.109375" style="41" customWidth="1"/>
    <col min="13552" max="13552" width="45.6640625" style="41" customWidth="1"/>
    <col min="13553" max="13553" width="15.5546875" style="41" customWidth="1"/>
    <col min="13554" max="13554" width="10.6640625" style="41" customWidth="1"/>
    <col min="13555" max="13555" width="33" style="41" customWidth="1"/>
    <col min="13556" max="13556" width="14" style="41" customWidth="1"/>
    <col min="13557" max="13561" width="8.88671875" style="41"/>
    <col min="13562" max="13562" width="31.5546875" style="41" customWidth="1"/>
    <col min="13563" max="13803" width="8.88671875" style="41"/>
    <col min="13804" max="13805" width="3.6640625" style="41" customWidth="1"/>
    <col min="13806" max="13806" width="3.88671875" style="41" customWidth="1"/>
    <col min="13807" max="13807" width="3.109375" style="41" customWidth="1"/>
    <col min="13808" max="13808" width="45.6640625" style="41" customWidth="1"/>
    <col min="13809" max="13809" width="15.5546875" style="41" customWidth="1"/>
    <col min="13810" max="13810" width="10.6640625" style="41" customWidth="1"/>
    <col min="13811" max="13811" width="33" style="41" customWidth="1"/>
    <col min="13812" max="13812" width="14" style="41" customWidth="1"/>
    <col min="13813" max="13817" width="8.88671875" style="41"/>
    <col min="13818" max="13818" width="31.5546875" style="41" customWidth="1"/>
    <col min="13819" max="14059" width="8.88671875" style="41"/>
    <col min="14060" max="14061" width="3.6640625" style="41" customWidth="1"/>
    <col min="14062" max="14062" width="3.88671875" style="41" customWidth="1"/>
    <col min="14063" max="14063" width="3.109375" style="41" customWidth="1"/>
    <col min="14064" max="14064" width="45.6640625" style="41" customWidth="1"/>
    <col min="14065" max="14065" width="15.5546875" style="41" customWidth="1"/>
    <col min="14066" max="14066" width="10.6640625" style="41" customWidth="1"/>
    <col min="14067" max="14067" width="33" style="41" customWidth="1"/>
    <col min="14068" max="14068" width="14" style="41" customWidth="1"/>
    <col min="14069" max="14073" width="8.88671875" style="41"/>
    <col min="14074" max="14074" width="31.5546875" style="41" customWidth="1"/>
    <col min="14075" max="14315" width="8.88671875" style="41"/>
    <col min="14316" max="14317" width="3.6640625" style="41" customWidth="1"/>
    <col min="14318" max="14318" width="3.88671875" style="41" customWidth="1"/>
    <col min="14319" max="14319" width="3.109375" style="41" customWidth="1"/>
    <col min="14320" max="14320" width="45.6640625" style="41" customWidth="1"/>
    <col min="14321" max="14321" width="15.5546875" style="41" customWidth="1"/>
    <col min="14322" max="14322" width="10.6640625" style="41" customWidth="1"/>
    <col min="14323" max="14323" width="33" style="41" customWidth="1"/>
    <col min="14324" max="14324" width="14" style="41" customWidth="1"/>
    <col min="14325" max="14329" width="8.88671875" style="41"/>
    <col min="14330" max="14330" width="31.5546875" style="41" customWidth="1"/>
    <col min="14331" max="14571" width="8.88671875" style="41"/>
    <col min="14572" max="14573" width="3.6640625" style="41" customWidth="1"/>
    <col min="14574" max="14574" width="3.88671875" style="41" customWidth="1"/>
    <col min="14575" max="14575" width="3.109375" style="41" customWidth="1"/>
    <col min="14576" max="14576" width="45.6640625" style="41" customWidth="1"/>
    <col min="14577" max="14577" width="15.5546875" style="41" customWidth="1"/>
    <col min="14578" max="14578" width="10.6640625" style="41" customWidth="1"/>
    <col min="14579" max="14579" width="33" style="41" customWidth="1"/>
    <col min="14580" max="14580" width="14" style="41" customWidth="1"/>
    <col min="14581" max="14585" width="8.88671875" style="41"/>
    <col min="14586" max="14586" width="31.5546875" style="41" customWidth="1"/>
    <col min="14587" max="14827" width="8.88671875" style="41"/>
    <col min="14828" max="14829" width="3.6640625" style="41" customWidth="1"/>
    <col min="14830" max="14830" width="3.88671875" style="41" customWidth="1"/>
    <col min="14831" max="14831" width="3.109375" style="41" customWidth="1"/>
    <col min="14832" max="14832" width="45.6640625" style="41" customWidth="1"/>
    <col min="14833" max="14833" width="15.5546875" style="41" customWidth="1"/>
    <col min="14834" max="14834" width="10.6640625" style="41" customWidth="1"/>
    <col min="14835" max="14835" width="33" style="41" customWidth="1"/>
    <col min="14836" max="14836" width="14" style="41" customWidth="1"/>
    <col min="14837" max="14841" width="8.88671875" style="41"/>
    <col min="14842" max="14842" width="31.5546875" style="41" customWidth="1"/>
    <col min="14843" max="15083" width="8.88671875" style="41"/>
    <col min="15084" max="15085" width="3.6640625" style="41" customWidth="1"/>
    <col min="15086" max="15086" width="3.88671875" style="41" customWidth="1"/>
    <col min="15087" max="15087" width="3.109375" style="41" customWidth="1"/>
    <col min="15088" max="15088" width="45.6640625" style="41" customWidth="1"/>
    <col min="15089" max="15089" width="15.5546875" style="41" customWidth="1"/>
    <col min="15090" max="15090" width="10.6640625" style="41" customWidth="1"/>
    <col min="15091" max="15091" width="33" style="41" customWidth="1"/>
    <col min="15092" max="15092" width="14" style="41" customWidth="1"/>
    <col min="15093" max="15097" width="8.88671875" style="41"/>
    <col min="15098" max="15098" width="31.5546875" style="41" customWidth="1"/>
    <col min="15099" max="15339" width="8.88671875" style="41"/>
    <col min="15340" max="15341" width="3.6640625" style="41" customWidth="1"/>
    <col min="15342" max="15342" width="3.88671875" style="41" customWidth="1"/>
    <col min="15343" max="15343" width="3.109375" style="41" customWidth="1"/>
    <col min="15344" max="15344" width="45.6640625" style="41" customWidth="1"/>
    <col min="15345" max="15345" width="15.5546875" style="41" customWidth="1"/>
    <col min="15346" max="15346" width="10.6640625" style="41" customWidth="1"/>
    <col min="15347" max="15347" width="33" style="41" customWidth="1"/>
    <col min="15348" max="15348" width="14" style="41" customWidth="1"/>
    <col min="15349" max="15353" width="8.88671875" style="41"/>
    <col min="15354" max="15354" width="31.5546875" style="41" customWidth="1"/>
    <col min="15355" max="15595" width="8.88671875" style="41"/>
    <col min="15596" max="15597" width="3.6640625" style="41" customWidth="1"/>
    <col min="15598" max="15598" width="3.88671875" style="41" customWidth="1"/>
    <col min="15599" max="15599" width="3.109375" style="41" customWidth="1"/>
    <col min="15600" max="15600" width="45.6640625" style="41" customWidth="1"/>
    <col min="15601" max="15601" width="15.5546875" style="41" customWidth="1"/>
    <col min="15602" max="15602" width="10.6640625" style="41" customWidth="1"/>
    <col min="15603" max="15603" width="33" style="41" customWidth="1"/>
    <col min="15604" max="15604" width="14" style="41" customWidth="1"/>
    <col min="15605" max="15609" width="8.88671875" style="41"/>
    <col min="15610" max="15610" width="31.5546875" style="41" customWidth="1"/>
    <col min="15611" max="15851" width="8.88671875" style="41"/>
    <col min="15852" max="15853" width="3.6640625" style="41" customWidth="1"/>
    <col min="15854" max="15854" width="3.88671875" style="41" customWidth="1"/>
    <col min="15855" max="15855" width="3.109375" style="41" customWidth="1"/>
    <col min="15856" max="15856" width="45.6640625" style="41" customWidth="1"/>
    <col min="15857" max="15857" width="15.5546875" style="41" customWidth="1"/>
    <col min="15858" max="15858" width="10.6640625" style="41" customWidth="1"/>
    <col min="15859" max="15859" width="33" style="41" customWidth="1"/>
    <col min="15860" max="15860" width="14" style="41" customWidth="1"/>
    <col min="15861" max="15865" width="8.88671875" style="41"/>
    <col min="15866" max="15866" width="31.5546875" style="41" customWidth="1"/>
    <col min="15867" max="16107" width="8.88671875" style="41"/>
    <col min="16108" max="16109" width="3.6640625" style="41" customWidth="1"/>
    <col min="16110" max="16110" width="3.88671875" style="41" customWidth="1"/>
    <col min="16111" max="16111" width="3.109375" style="41" customWidth="1"/>
    <col min="16112" max="16112" width="45.6640625" style="41" customWidth="1"/>
    <col min="16113" max="16113" width="15.5546875" style="41" customWidth="1"/>
    <col min="16114" max="16114" width="10.6640625" style="41" customWidth="1"/>
    <col min="16115" max="16115" width="33" style="41" customWidth="1"/>
    <col min="16116" max="16116" width="14" style="41" customWidth="1"/>
    <col min="16117" max="16121" width="8.88671875" style="41"/>
    <col min="16122" max="16122" width="31.5546875" style="41" customWidth="1"/>
    <col min="16123" max="16384" width="8.88671875" style="41"/>
  </cols>
  <sheetData>
    <row r="1" spans="1:191" s="44" customFormat="1">
      <c r="A1" s="56"/>
      <c r="B1" s="56"/>
      <c r="C1" s="56"/>
      <c r="E1" s="56"/>
      <c r="F1" s="57"/>
      <c r="G1" s="58"/>
      <c r="I1" s="59" t="s">
        <v>547</v>
      </c>
      <c r="J1" s="56"/>
      <c r="K1" s="56"/>
      <c r="M1" s="56"/>
      <c r="N1" s="56"/>
      <c r="O1" s="56"/>
      <c r="Q1" s="56"/>
      <c r="R1" s="56"/>
      <c r="S1" s="56"/>
      <c r="U1" s="56"/>
      <c r="V1" s="56"/>
      <c r="W1" s="56"/>
      <c r="Y1" s="56"/>
      <c r="Z1" s="56"/>
      <c r="AA1" s="56"/>
      <c r="AC1" s="56"/>
      <c r="AD1" s="56"/>
      <c r="AE1" s="56"/>
      <c r="AG1" s="56"/>
      <c r="AH1" s="56"/>
      <c r="AI1" s="56"/>
      <c r="AK1" s="56"/>
      <c r="AL1" s="56"/>
      <c r="AM1" s="56"/>
      <c r="AO1" s="56"/>
      <c r="AP1" s="56"/>
      <c r="AQ1" s="56"/>
      <c r="AS1" s="56"/>
      <c r="AT1" s="56"/>
      <c r="AU1" s="56"/>
      <c r="AW1" s="56"/>
      <c r="AX1" s="56"/>
      <c r="AY1" s="56"/>
      <c r="BA1" s="56"/>
      <c r="BB1" s="56"/>
      <c r="BC1" s="56"/>
      <c r="BE1" s="56"/>
      <c r="BF1" s="56"/>
      <c r="BG1" s="56"/>
      <c r="BI1" s="56"/>
      <c r="BJ1" s="56"/>
      <c r="BK1" s="56"/>
      <c r="BM1" s="56"/>
      <c r="BN1" s="56"/>
      <c r="BO1" s="56"/>
      <c r="BQ1" s="56"/>
      <c r="BR1" s="56"/>
      <c r="BS1" s="56"/>
      <c r="BU1" s="56"/>
      <c r="BV1" s="56"/>
      <c r="BW1" s="56"/>
      <c r="BY1" s="56"/>
      <c r="BZ1" s="56"/>
      <c r="CA1" s="56"/>
      <c r="CC1" s="56"/>
      <c r="CD1" s="56"/>
      <c r="CE1" s="56"/>
      <c r="CG1" s="56"/>
      <c r="CH1" s="56"/>
      <c r="CI1" s="56"/>
      <c r="CK1" s="56"/>
      <c r="CL1" s="56"/>
      <c r="CM1" s="56"/>
      <c r="CO1" s="56"/>
      <c r="CP1" s="56"/>
      <c r="CQ1" s="56"/>
      <c r="CS1" s="56"/>
      <c r="CT1" s="56"/>
      <c r="CU1" s="56"/>
      <c r="CW1" s="56"/>
      <c r="CX1" s="56"/>
      <c r="CY1" s="56"/>
      <c r="DA1" s="56"/>
      <c r="DB1" s="56"/>
      <c r="DC1" s="56"/>
      <c r="DE1" s="56"/>
      <c r="DF1" s="56"/>
      <c r="DG1" s="56"/>
      <c r="DI1" s="56"/>
      <c r="DJ1" s="56"/>
      <c r="DK1" s="56"/>
      <c r="DM1" s="56"/>
      <c r="DN1" s="56"/>
      <c r="DO1" s="56"/>
      <c r="DQ1" s="56"/>
      <c r="DR1" s="56"/>
      <c r="DS1" s="56"/>
      <c r="DU1" s="56"/>
      <c r="DV1" s="56"/>
      <c r="DW1" s="56"/>
      <c r="DY1" s="56"/>
      <c r="DZ1" s="56"/>
      <c r="EA1" s="56"/>
      <c r="EC1" s="56"/>
      <c r="ED1" s="56"/>
      <c r="EE1" s="56"/>
      <c r="EG1" s="56"/>
      <c r="EH1" s="56"/>
      <c r="EI1" s="56"/>
      <c r="EK1" s="56"/>
      <c r="EL1" s="56"/>
      <c r="EM1" s="56"/>
      <c r="EO1" s="56"/>
      <c r="EP1" s="56"/>
      <c r="EQ1" s="56"/>
      <c r="ES1" s="56"/>
      <c r="ET1" s="56"/>
      <c r="EU1" s="56"/>
      <c r="EW1" s="56"/>
      <c r="EX1" s="56"/>
      <c r="EY1" s="56"/>
      <c r="FA1" s="56"/>
      <c r="FB1" s="56"/>
      <c r="FC1" s="56"/>
      <c r="FE1" s="56"/>
      <c r="FF1" s="56"/>
      <c r="FG1" s="56"/>
      <c r="FI1" s="56"/>
      <c r="FJ1" s="56"/>
      <c r="FK1" s="56"/>
      <c r="FM1" s="56"/>
      <c r="FN1" s="56"/>
      <c r="FO1" s="56"/>
      <c r="FQ1" s="56"/>
      <c r="FR1" s="56"/>
      <c r="FS1" s="56"/>
      <c r="FU1" s="56"/>
      <c r="FV1" s="56"/>
      <c r="FW1" s="56"/>
      <c r="FY1" s="56"/>
      <c r="FZ1" s="56"/>
      <c r="GA1" s="56"/>
      <c r="GC1" s="56"/>
      <c r="GD1" s="56"/>
      <c r="GE1" s="56"/>
      <c r="GG1" s="56"/>
      <c r="GH1" s="56"/>
      <c r="GI1" s="56"/>
    </row>
    <row r="2" spans="1:191" s="44" customFormat="1">
      <c r="A2" s="56"/>
      <c r="B2" s="56"/>
      <c r="C2" s="56"/>
      <c r="E2" s="56"/>
      <c r="F2" s="57"/>
      <c r="G2" s="58"/>
      <c r="I2" s="63" t="s">
        <v>492</v>
      </c>
      <c r="J2" s="56"/>
      <c r="K2" s="56"/>
      <c r="M2" s="56"/>
      <c r="N2" s="56"/>
      <c r="O2" s="56"/>
      <c r="Q2" s="56"/>
      <c r="R2" s="56"/>
      <c r="S2" s="56"/>
      <c r="U2" s="56"/>
      <c r="V2" s="56"/>
      <c r="W2" s="56"/>
      <c r="Y2" s="56"/>
      <c r="Z2" s="56"/>
      <c r="AA2" s="56"/>
      <c r="AC2" s="56"/>
      <c r="AD2" s="56"/>
      <c r="AE2" s="56"/>
      <c r="AG2" s="56"/>
      <c r="AH2" s="56"/>
      <c r="AI2" s="56"/>
      <c r="AK2" s="56"/>
      <c r="AL2" s="56"/>
      <c r="AM2" s="56"/>
      <c r="AO2" s="56"/>
      <c r="AP2" s="56"/>
      <c r="AQ2" s="56"/>
      <c r="AS2" s="56"/>
      <c r="AT2" s="56"/>
      <c r="AU2" s="56"/>
      <c r="AW2" s="56"/>
      <c r="AX2" s="56"/>
      <c r="AY2" s="56"/>
      <c r="BA2" s="56"/>
      <c r="BB2" s="56"/>
      <c r="BC2" s="56"/>
      <c r="BE2" s="56"/>
      <c r="BF2" s="56"/>
      <c r="BG2" s="56"/>
      <c r="BI2" s="56"/>
      <c r="BJ2" s="56"/>
      <c r="BK2" s="56"/>
      <c r="BM2" s="56"/>
      <c r="BN2" s="56"/>
      <c r="BO2" s="56"/>
      <c r="BQ2" s="56"/>
      <c r="BR2" s="56"/>
      <c r="BS2" s="56"/>
      <c r="BU2" s="56"/>
      <c r="BV2" s="56"/>
      <c r="BW2" s="56"/>
      <c r="BY2" s="56"/>
      <c r="BZ2" s="56"/>
      <c r="CA2" s="56"/>
      <c r="CC2" s="56"/>
      <c r="CD2" s="56"/>
      <c r="CE2" s="56"/>
      <c r="CG2" s="56"/>
      <c r="CH2" s="56"/>
      <c r="CI2" s="56"/>
      <c r="CK2" s="56"/>
      <c r="CL2" s="56"/>
      <c r="CM2" s="56"/>
      <c r="CO2" s="56"/>
      <c r="CP2" s="56"/>
      <c r="CQ2" s="56"/>
      <c r="CS2" s="56"/>
      <c r="CT2" s="56"/>
      <c r="CU2" s="56"/>
      <c r="CW2" s="56"/>
      <c r="CX2" s="56"/>
      <c r="CY2" s="56"/>
      <c r="DA2" s="56"/>
      <c r="DB2" s="56"/>
      <c r="DC2" s="56"/>
      <c r="DE2" s="56"/>
      <c r="DF2" s="56"/>
      <c r="DG2" s="56"/>
      <c r="DI2" s="56"/>
      <c r="DJ2" s="56"/>
      <c r="DK2" s="56"/>
      <c r="DM2" s="56"/>
      <c r="DN2" s="56"/>
      <c r="DO2" s="56"/>
      <c r="DQ2" s="56"/>
      <c r="DR2" s="56"/>
      <c r="DS2" s="56"/>
      <c r="DU2" s="56"/>
      <c r="DV2" s="56"/>
      <c r="DW2" s="56"/>
      <c r="DY2" s="56"/>
      <c r="DZ2" s="56"/>
      <c r="EA2" s="56"/>
      <c r="EC2" s="56"/>
      <c r="ED2" s="56"/>
      <c r="EE2" s="56"/>
      <c r="EG2" s="56"/>
      <c r="EH2" s="56"/>
      <c r="EI2" s="56"/>
      <c r="EK2" s="56"/>
      <c r="EL2" s="56"/>
      <c r="EM2" s="56"/>
      <c r="EO2" s="56"/>
      <c r="EP2" s="56"/>
      <c r="EQ2" s="56"/>
      <c r="ES2" s="56"/>
      <c r="ET2" s="56"/>
      <c r="EU2" s="56"/>
      <c r="EW2" s="56"/>
      <c r="EX2" s="56"/>
      <c r="EY2" s="56"/>
      <c r="FA2" s="56"/>
      <c r="FB2" s="56"/>
      <c r="FC2" s="56"/>
      <c r="FE2" s="56"/>
      <c r="FF2" s="56"/>
      <c r="FG2" s="56"/>
      <c r="FI2" s="56"/>
      <c r="FJ2" s="56"/>
      <c r="FK2" s="56"/>
      <c r="FM2" s="56"/>
      <c r="FN2" s="56"/>
      <c r="FO2" s="56"/>
      <c r="FQ2" s="56"/>
      <c r="FR2" s="56"/>
      <c r="FS2" s="56"/>
      <c r="FU2" s="56"/>
      <c r="FV2" s="56"/>
      <c r="FW2" s="56"/>
      <c r="FY2" s="56"/>
      <c r="FZ2" s="56"/>
      <c r="GA2" s="56"/>
      <c r="GC2" s="56"/>
      <c r="GD2" s="56"/>
      <c r="GE2" s="56"/>
      <c r="GG2" s="56"/>
      <c r="GH2" s="56"/>
      <c r="GI2" s="56"/>
    </row>
    <row r="3" spans="1:191" s="44" customFormat="1">
      <c r="A3" s="56"/>
      <c r="B3" s="56"/>
      <c r="C3" s="56"/>
      <c r="E3" s="56"/>
      <c r="F3" s="57"/>
      <c r="G3" s="58"/>
      <c r="I3" s="59" t="s">
        <v>599</v>
      </c>
      <c r="J3" s="56"/>
      <c r="K3" s="56"/>
      <c r="M3" s="56"/>
      <c r="N3" s="56"/>
      <c r="O3" s="56"/>
      <c r="Q3" s="56"/>
      <c r="R3" s="56"/>
      <c r="S3" s="56"/>
      <c r="U3" s="56"/>
      <c r="V3" s="56"/>
      <c r="W3" s="56"/>
      <c r="Y3" s="56"/>
      <c r="Z3" s="56"/>
      <c r="AA3" s="56"/>
      <c r="AC3" s="56"/>
      <c r="AD3" s="56"/>
      <c r="AE3" s="56"/>
      <c r="AG3" s="56"/>
      <c r="AH3" s="56"/>
      <c r="AI3" s="56"/>
      <c r="AK3" s="56"/>
      <c r="AL3" s="56"/>
      <c r="AM3" s="56"/>
      <c r="AO3" s="56"/>
      <c r="AP3" s="56"/>
      <c r="AQ3" s="56"/>
      <c r="AS3" s="56"/>
      <c r="AT3" s="56"/>
      <c r="AU3" s="56"/>
      <c r="AW3" s="56"/>
      <c r="AX3" s="56"/>
      <c r="AY3" s="56"/>
      <c r="BA3" s="56"/>
      <c r="BB3" s="56"/>
      <c r="BC3" s="56"/>
      <c r="BE3" s="56"/>
      <c r="BF3" s="56"/>
      <c r="BG3" s="56"/>
      <c r="BI3" s="56"/>
      <c r="BJ3" s="56"/>
      <c r="BK3" s="56"/>
      <c r="BM3" s="56"/>
      <c r="BN3" s="56"/>
      <c r="BO3" s="56"/>
      <c r="BQ3" s="56"/>
      <c r="BR3" s="56"/>
      <c r="BS3" s="56"/>
      <c r="BU3" s="56"/>
      <c r="BV3" s="56"/>
      <c r="BW3" s="56"/>
      <c r="BY3" s="56"/>
      <c r="BZ3" s="56"/>
      <c r="CA3" s="56"/>
      <c r="CC3" s="56"/>
      <c r="CD3" s="56"/>
      <c r="CE3" s="56"/>
      <c r="CG3" s="56"/>
      <c r="CH3" s="56"/>
      <c r="CI3" s="56"/>
      <c r="CK3" s="56"/>
      <c r="CL3" s="56"/>
      <c r="CM3" s="56"/>
      <c r="CO3" s="56"/>
      <c r="CP3" s="56"/>
      <c r="CQ3" s="56"/>
      <c r="CS3" s="56"/>
      <c r="CT3" s="56"/>
      <c r="CU3" s="56"/>
      <c r="CW3" s="56"/>
      <c r="CX3" s="56"/>
      <c r="CY3" s="56"/>
      <c r="DA3" s="56"/>
      <c r="DB3" s="56"/>
      <c r="DC3" s="56"/>
      <c r="DE3" s="56"/>
      <c r="DF3" s="56"/>
      <c r="DG3" s="56"/>
      <c r="DI3" s="56"/>
      <c r="DJ3" s="56"/>
      <c r="DK3" s="56"/>
      <c r="DM3" s="56"/>
      <c r="DN3" s="56"/>
      <c r="DO3" s="56"/>
      <c r="DQ3" s="56"/>
      <c r="DR3" s="56"/>
      <c r="DS3" s="56"/>
      <c r="DU3" s="56"/>
      <c r="DV3" s="56"/>
      <c r="DW3" s="56"/>
      <c r="DY3" s="56"/>
      <c r="DZ3" s="56"/>
      <c r="EA3" s="56"/>
      <c r="EC3" s="56"/>
      <c r="ED3" s="56"/>
      <c r="EE3" s="56"/>
      <c r="EG3" s="56"/>
      <c r="EH3" s="56"/>
      <c r="EI3" s="56"/>
      <c r="EK3" s="56"/>
      <c r="EL3" s="56"/>
      <c r="EM3" s="56"/>
      <c r="EO3" s="56"/>
      <c r="EP3" s="56"/>
      <c r="EQ3" s="56"/>
      <c r="ES3" s="56"/>
      <c r="ET3" s="56"/>
      <c r="EU3" s="56"/>
      <c r="EW3" s="56"/>
      <c r="EX3" s="56"/>
      <c r="EY3" s="56"/>
      <c r="FA3" s="56"/>
      <c r="FB3" s="56"/>
      <c r="FC3" s="56"/>
      <c r="FE3" s="56"/>
      <c r="FF3" s="56"/>
      <c r="FG3" s="56"/>
      <c r="FI3" s="56"/>
      <c r="FJ3" s="56"/>
      <c r="FK3" s="56"/>
      <c r="FM3" s="56"/>
      <c r="FN3" s="56"/>
      <c r="FO3" s="56"/>
      <c r="FQ3" s="56"/>
      <c r="FR3" s="56"/>
      <c r="FS3" s="56"/>
      <c r="FU3" s="56"/>
      <c r="FV3" s="56"/>
      <c r="FW3" s="56"/>
      <c r="FY3" s="56"/>
      <c r="FZ3" s="56"/>
      <c r="GA3" s="56"/>
      <c r="GC3" s="56"/>
      <c r="GD3" s="56"/>
      <c r="GE3" s="56"/>
      <c r="GG3" s="56"/>
      <c r="GH3" s="56"/>
      <c r="GI3" s="56"/>
    </row>
    <row r="4" spans="1:191" s="44" customFormat="1" ht="14.1" customHeight="1">
      <c r="A4" s="60"/>
      <c r="B4" s="60"/>
      <c r="C4" s="61"/>
      <c r="D4" s="61"/>
      <c r="E4" s="61"/>
      <c r="F4" s="57"/>
      <c r="G4" s="58"/>
      <c r="H4" s="61"/>
      <c r="I4" s="59" t="s">
        <v>498</v>
      </c>
    </row>
    <row r="5" spans="1:191" s="44" customFormat="1" ht="14.1" customHeight="1">
      <c r="A5" s="60"/>
      <c r="B5" s="60"/>
      <c r="C5" s="61"/>
      <c r="D5" s="61"/>
      <c r="E5" s="61"/>
      <c r="F5" s="57"/>
      <c r="G5" s="58"/>
      <c r="H5" s="61"/>
      <c r="I5" s="59" t="s">
        <v>20</v>
      </c>
    </row>
    <row r="6" spans="1:191" s="44" customFormat="1" ht="14.1" customHeight="1">
      <c r="A6" s="60"/>
      <c r="B6" s="60"/>
      <c r="C6" s="61"/>
      <c r="D6" s="61"/>
      <c r="E6" s="61"/>
      <c r="F6" s="57"/>
      <c r="G6" s="58"/>
      <c r="H6" s="61"/>
      <c r="I6" s="59" t="s">
        <v>57</v>
      </c>
    </row>
    <row r="7" spans="1:191" s="44" customFormat="1" ht="14.1" customHeight="1">
      <c r="A7" s="60"/>
      <c r="B7" s="60"/>
      <c r="C7" s="61"/>
      <c r="D7" s="61"/>
      <c r="E7" s="61"/>
      <c r="F7" s="57"/>
      <c r="G7" s="58"/>
      <c r="H7" s="61"/>
      <c r="I7" s="59" t="s">
        <v>513</v>
      </c>
    </row>
    <row r="8" spans="1:191" s="106" customFormat="1" ht="25.95" customHeight="1">
      <c r="A8" s="409" t="s">
        <v>264</v>
      </c>
      <c r="B8" s="427"/>
      <c r="C8" s="427"/>
      <c r="D8" s="427"/>
      <c r="E8" s="427"/>
      <c r="F8" s="427"/>
      <c r="G8" s="427"/>
      <c r="H8" s="427"/>
      <c r="I8" s="427"/>
    </row>
    <row r="9" spans="1:191" s="106" customFormat="1" ht="21.75" customHeight="1">
      <c r="A9" s="378" t="s">
        <v>58</v>
      </c>
      <c r="B9" s="428"/>
      <c r="C9" s="428"/>
      <c r="D9" s="428"/>
      <c r="E9" s="428"/>
      <c r="F9" s="380" t="s">
        <v>514</v>
      </c>
      <c r="G9" s="429"/>
      <c r="H9" s="429"/>
      <c r="I9" s="429"/>
    </row>
    <row r="10" spans="1:191" s="106" customFormat="1" ht="21" customHeight="1">
      <c r="A10" s="378" t="s">
        <v>214</v>
      </c>
      <c r="B10" s="428"/>
      <c r="C10" s="428"/>
      <c r="D10" s="428"/>
      <c r="E10" s="428"/>
      <c r="F10" s="380" t="s">
        <v>59</v>
      </c>
      <c r="G10" s="429"/>
      <c r="H10" s="429"/>
      <c r="I10" s="429"/>
    </row>
    <row r="11" spans="1:191" s="106" customFormat="1" ht="14.1" customHeight="1">
      <c r="A11" s="32"/>
      <c r="B11" s="32"/>
      <c r="C11" s="32"/>
      <c r="D11" s="76"/>
      <c r="E11" s="76"/>
      <c r="F11" s="14"/>
      <c r="G11" s="76"/>
      <c r="H11" s="76"/>
      <c r="I11" s="33"/>
    </row>
    <row r="12" spans="1:191" ht="37.5" customHeight="1">
      <c r="A12" s="289" t="s">
        <v>12</v>
      </c>
      <c r="B12" s="289"/>
      <c r="C12" s="289"/>
      <c r="D12" s="289"/>
      <c r="E12" s="289" t="s">
        <v>265</v>
      </c>
      <c r="F12" s="289" t="s">
        <v>0</v>
      </c>
      <c r="G12" s="289" t="s">
        <v>266</v>
      </c>
      <c r="H12" s="289" t="s">
        <v>267</v>
      </c>
      <c r="I12" s="425" t="s">
        <v>268</v>
      </c>
    </row>
    <row r="13" spans="1:191" ht="18.75" customHeight="1">
      <c r="A13" s="79" t="s">
        <v>21</v>
      </c>
      <c r="B13" s="79" t="s">
        <v>13</v>
      </c>
      <c r="C13" s="79" t="s">
        <v>14</v>
      </c>
      <c r="D13" s="79" t="s">
        <v>15</v>
      </c>
      <c r="E13" s="289"/>
      <c r="F13" s="289"/>
      <c r="G13" s="289"/>
      <c r="H13" s="289"/>
      <c r="I13" s="425"/>
    </row>
    <row r="14" spans="1:191" ht="18.75" customHeight="1">
      <c r="A14" s="55" t="s">
        <v>25</v>
      </c>
      <c r="B14" s="55" t="s">
        <v>6</v>
      </c>
      <c r="C14" s="78"/>
      <c r="D14" s="78"/>
      <c r="E14" s="421" t="s">
        <v>83</v>
      </c>
      <c r="F14" s="314"/>
      <c r="G14" s="314"/>
      <c r="H14" s="314"/>
      <c r="I14" s="314"/>
    </row>
    <row r="15" spans="1:191" s="39" customFormat="1" ht="69" customHeight="1">
      <c r="A15" s="82" t="s">
        <v>25</v>
      </c>
      <c r="B15" s="82" t="s">
        <v>6</v>
      </c>
      <c r="C15" s="82" t="s">
        <v>269</v>
      </c>
      <c r="D15" s="79"/>
      <c r="E15" s="80" t="s">
        <v>270</v>
      </c>
      <c r="F15" s="79" t="s">
        <v>271</v>
      </c>
      <c r="G15" s="205" t="s">
        <v>587</v>
      </c>
      <c r="H15" s="36" t="s">
        <v>272</v>
      </c>
      <c r="I15" s="81" t="s">
        <v>273</v>
      </c>
    </row>
    <row r="16" spans="1:191" s="39" customFormat="1" ht="75" customHeight="1">
      <c r="A16" s="82" t="s">
        <v>25</v>
      </c>
      <c r="B16" s="82" t="s">
        <v>6</v>
      </c>
      <c r="C16" s="82" t="s">
        <v>17</v>
      </c>
      <c r="D16" s="79"/>
      <c r="E16" s="80" t="s">
        <v>53</v>
      </c>
      <c r="F16" s="79" t="s">
        <v>271</v>
      </c>
      <c r="G16" s="205" t="s">
        <v>587</v>
      </c>
      <c r="H16" s="36" t="s">
        <v>272</v>
      </c>
      <c r="I16" s="81" t="s">
        <v>274</v>
      </c>
    </row>
    <row r="17" spans="1:9" s="39" customFormat="1" ht="69" customHeight="1">
      <c r="A17" s="82" t="s">
        <v>25</v>
      </c>
      <c r="B17" s="82" t="s">
        <v>6</v>
      </c>
      <c r="C17" s="82" t="s">
        <v>17</v>
      </c>
      <c r="D17" s="82" t="s">
        <v>6</v>
      </c>
      <c r="E17" s="80" t="s">
        <v>275</v>
      </c>
      <c r="F17" s="79" t="s">
        <v>271</v>
      </c>
      <c r="G17" s="205" t="s">
        <v>587</v>
      </c>
      <c r="H17" s="36" t="s">
        <v>272</v>
      </c>
      <c r="I17" s="81" t="s">
        <v>274</v>
      </c>
    </row>
    <row r="18" spans="1:9" s="39" customFormat="1" ht="95.25" customHeight="1">
      <c r="A18" s="82" t="s">
        <v>25</v>
      </c>
      <c r="B18" s="82" t="s">
        <v>6</v>
      </c>
      <c r="C18" s="82" t="s">
        <v>17</v>
      </c>
      <c r="D18" s="82" t="s">
        <v>11</v>
      </c>
      <c r="E18" s="109" t="s">
        <v>542</v>
      </c>
      <c r="F18" s="79" t="s">
        <v>271</v>
      </c>
      <c r="G18" s="205" t="s">
        <v>587</v>
      </c>
      <c r="H18" s="79" t="s">
        <v>276</v>
      </c>
      <c r="I18" s="79" t="s">
        <v>274</v>
      </c>
    </row>
    <row r="19" spans="1:9" s="39" customFormat="1" ht="78.75" customHeight="1">
      <c r="A19" s="82" t="s">
        <v>25</v>
      </c>
      <c r="B19" s="82" t="s">
        <v>6</v>
      </c>
      <c r="C19" s="82" t="s">
        <v>18</v>
      </c>
      <c r="D19" s="82"/>
      <c r="E19" s="80" t="s">
        <v>277</v>
      </c>
      <c r="F19" s="79" t="s">
        <v>271</v>
      </c>
      <c r="G19" s="205" t="s">
        <v>587</v>
      </c>
      <c r="H19" s="79" t="s">
        <v>278</v>
      </c>
      <c r="I19" s="79" t="s">
        <v>279</v>
      </c>
    </row>
    <row r="20" spans="1:9" s="39" customFormat="1" ht="196.5" customHeight="1">
      <c r="A20" s="82" t="s">
        <v>25</v>
      </c>
      <c r="B20" s="82" t="s">
        <v>6</v>
      </c>
      <c r="C20" s="82" t="s">
        <v>18</v>
      </c>
      <c r="D20" s="82" t="s">
        <v>16</v>
      </c>
      <c r="E20" s="80" t="s">
        <v>280</v>
      </c>
      <c r="F20" s="79" t="s">
        <v>271</v>
      </c>
      <c r="G20" s="205" t="s">
        <v>587</v>
      </c>
      <c r="H20" s="79" t="s">
        <v>278</v>
      </c>
      <c r="I20" s="79" t="s">
        <v>279</v>
      </c>
    </row>
    <row r="21" spans="1:9" s="39" customFormat="1" ht="95.25" customHeight="1">
      <c r="A21" s="82" t="s">
        <v>25</v>
      </c>
      <c r="B21" s="82" t="s">
        <v>6</v>
      </c>
      <c r="C21" s="82" t="s">
        <v>19</v>
      </c>
      <c r="D21" s="82"/>
      <c r="E21" s="80" t="s">
        <v>281</v>
      </c>
      <c r="F21" s="79" t="s">
        <v>271</v>
      </c>
      <c r="G21" s="205" t="s">
        <v>587</v>
      </c>
      <c r="H21" s="79" t="s">
        <v>276</v>
      </c>
      <c r="I21" s="79" t="s">
        <v>282</v>
      </c>
    </row>
    <row r="22" spans="1:9" s="39" customFormat="1" ht="90.75" customHeight="1">
      <c r="A22" s="82" t="s">
        <v>25</v>
      </c>
      <c r="B22" s="82" t="s">
        <v>6</v>
      </c>
      <c r="C22" s="82" t="s">
        <v>19</v>
      </c>
      <c r="D22" s="82" t="s">
        <v>6</v>
      </c>
      <c r="E22" s="80" t="s">
        <v>283</v>
      </c>
      <c r="F22" s="79" t="s">
        <v>271</v>
      </c>
      <c r="G22" s="205" t="s">
        <v>587</v>
      </c>
      <c r="H22" s="79" t="s">
        <v>276</v>
      </c>
      <c r="I22" s="47" t="s">
        <v>425</v>
      </c>
    </row>
    <row r="23" spans="1:9" s="39" customFormat="1" ht="104.25" customHeight="1">
      <c r="A23" s="82" t="s">
        <v>25</v>
      </c>
      <c r="B23" s="82" t="s">
        <v>6</v>
      </c>
      <c r="C23" s="82" t="s">
        <v>19</v>
      </c>
      <c r="D23" s="79">
        <v>2</v>
      </c>
      <c r="E23" s="80" t="s">
        <v>284</v>
      </c>
      <c r="F23" s="79" t="s">
        <v>271</v>
      </c>
      <c r="G23" s="205" t="s">
        <v>587</v>
      </c>
      <c r="H23" s="79" t="s">
        <v>276</v>
      </c>
      <c r="I23" s="79" t="s">
        <v>426</v>
      </c>
    </row>
    <row r="24" spans="1:9" s="266" customFormat="1" ht="93.75" customHeight="1">
      <c r="A24" s="262" t="s">
        <v>25</v>
      </c>
      <c r="B24" s="262" t="s">
        <v>6</v>
      </c>
      <c r="C24" s="262" t="s">
        <v>19</v>
      </c>
      <c r="D24" s="262" t="s">
        <v>22</v>
      </c>
      <c r="E24" s="263" t="s">
        <v>422</v>
      </c>
      <c r="F24" s="261" t="s">
        <v>271</v>
      </c>
      <c r="G24" s="261" t="s">
        <v>609</v>
      </c>
      <c r="H24" s="261" t="s">
        <v>276</v>
      </c>
      <c r="I24" s="47" t="s">
        <v>426</v>
      </c>
    </row>
    <row r="25" spans="1:9" s="39" customFormat="1" ht="144" customHeight="1">
      <c r="A25" s="82" t="s">
        <v>25</v>
      </c>
      <c r="B25" s="82" t="s">
        <v>6</v>
      </c>
      <c r="C25" s="82" t="s">
        <v>23</v>
      </c>
      <c r="D25" s="82"/>
      <c r="E25" s="80" t="s">
        <v>285</v>
      </c>
      <c r="F25" s="79" t="s">
        <v>271</v>
      </c>
      <c r="G25" s="205" t="s">
        <v>587</v>
      </c>
      <c r="H25" s="79" t="s">
        <v>286</v>
      </c>
      <c r="I25" s="81" t="s">
        <v>427</v>
      </c>
    </row>
    <row r="26" spans="1:9" s="39" customFormat="1" ht="54" customHeight="1">
      <c r="A26" s="82" t="s">
        <v>25</v>
      </c>
      <c r="B26" s="82" t="s">
        <v>6</v>
      </c>
      <c r="C26" s="82" t="s">
        <v>24</v>
      </c>
      <c r="D26" s="82"/>
      <c r="E26" s="80" t="s">
        <v>172</v>
      </c>
      <c r="F26" s="79" t="s">
        <v>271</v>
      </c>
      <c r="G26" s="205" t="s">
        <v>587</v>
      </c>
      <c r="H26" s="79" t="s">
        <v>287</v>
      </c>
      <c r="I26" s="81" t="s">
        <v>288</v>
      </c>
    </row>
    <row r="27" spans="1:9" s="39" customFormat="1" ht="59.4" customHeight="1">
      <c r="A27" s="82" t="s">
        <v>25</v>
      </c>
      <c r="B27" s="82" t="s">
        <v>6</v>
      </c>
      <c r="C27" s="82" t="s">
        <v>24</v>
      </c>
      <c r="D27" s="82" t="s">
        <v>6</v>
      </c>
      <c r="E27" s="80" t="s">
        <v>289</v>
      </c>
      <c r="F27" s="79" t="s">
        <v>271</v>
      </c>
      <c r="G27" s="205" t="s">
        <v>587</v>
      </c>
      <c r="H27" s="79" t="s">
        <v>290</v>
      </c>
      <c r="I27" s="81" t="s">
        <v>288</v>
      </c>
    </row>
    <row r="28" spans="1:9" s="40" customFormat="1" ht="48" customHeight="1">
      <c r="A28" s="73" t="s">
        <v>25</v>
      </c>
      <c r="B28" s="73" t="s">
        <v>6</v>
      </c>
      <c r="C28" s="73" t="s">
        <v>24</v>
      </c>
      <c r="D28" s="73" t="s">
        <v>11</v>
      </c>
      <c r="E28" s="75" t="s">
        <v>291</v>
      </c>
      <c r="F28" s="74" t="s">
        <v>271</v>
      </c>
      <c r="G28" s="205" t="s">
        <v>587</v>
      </c>
      <c r="H28" s="74" t="s">
        <v>292</v>
      </c>
      <c r="I28" s="48" t="s">
        <v>428</v>
      </c>
    </row>
    <row r="29" spans="1:9" s="39" customFormat="1" ht="74.25" customHeight="1">
      <c r="A29" s="82" t="s">
        <v>25</v>
      </c>
      <c r="B29" s="82" t="s">
        <v>6</v>
      </c>
      <c r="C29" s="82" t="s">
        <v>24</v>
      </c>
      <c r="D29" s="82" t="s">
        <v>22</v>
      </c>
      <c r="E29" s="80" t="s">
        <v>293</v>
      </c>
      <c r="F29" s="79" t="s">
        <v>271</v>
      </c>
      <c r="G29" s="205" t="s">
        <v>587</v>
      </c>
      <c r="H29" s="79" t="s">
        <v>294</v>
      </c>
      <c r="I29" s="81" t="s">
        <v>288</v>
      </c>
    </row>
    <row r="30" spans="1:9" s="39" customFormat="1" ht="64.5" customHeight="1">
      <c r="A30" s="82" t="s">
        <v>25</v>
      </c>
      <c r="B30" s="82" t="s">
        <v>6</v>
      </c>
      <c r="C30" s="82" t="s">
        <v>25</v>
      </c>
      <c r="D30" s="82"/>
      <c r="E30" s="80" t="s">
        <v>295</v>
      </c>
      <c r="F30" s="79" t="s">
        <v>271</v>
      </c>
      <c r="G30" s="205" t="s">
        <v>587</v>
      </c>
      <c r="H30" s="79" t="s">
        <v>296</v>
      </c>
      <c r="I30" s="81" t="s">
        <v>429</v>
      </c>
    </row>
    <row r="31" spans="1:9" s="39" customFormat="1" ht="68.25" customHeight="1">
      <c r="A31" s="82" t="s">
        <v>25</v>
      </c>
      <c r="B31" s="82" t="s">
        <v>6</v>
      </c>
      <c r="C31" s="82" t="s">
        <v>26</v>
      </c>
      <c r="D31" s="82"/>
      <c r="E31" s="80" t="s">
        <v>297</v>
      </c>
      <c r="F31" s="79" t="s">
        <v>271</v>
      </c>
      <c r="G31" s="205" t="s">
        <v>587</v>
      </c>
      <c r="H31" s="79" t="s">
        <v>298</v>
      </c>
      <c r="I31" s="81" t="s">
        <v>429</v>
      </c>
    </row>
    <row r="32" spans="1:9" s="39" customFormat="1" ht="57" customHeight="1">
      <c r="A32" s="82" t="s">
        <v>25</v>
      </c>
      <c r="B32" s="82" t="s">
        <v>6</v>
      </c>
      <c r="C32" s="82" t="s">
        <v>27</v>
      </c>
      <c r="D32" s="82"/>
      <c r="E32" s="80" t="s">
        <v>299</v>
      </c>
      <c r="F32" s="79" t="s">
        <v>271</v>
      </c>
      <c r="G32" s="205" t="s">
        <v>587</v>
      </c>
      <c r="H32" s="79" t="s">
        <v>300</v>
      </c>
      <c r="I32" s="81" t="s">
        <v>429</v>
      </c>
    </row>
    <row r="33" spans="1:9" s="39" customFormat="1" ht="70.5" customHeight="1">
      <c r="A33" s="82" t="s">
        <v>25</v>
      </c>
      <c r="B33" s="82" t="s">
        <v>6</v>
      </c>
      <c r="C33" s="82" t="s">
        <v>1</v>
      </c>
      <c r="D33" s="82"/>
      <c r="E33" s="80" t="s">
        <v>301</v>
      </c>
      <c r="F33" s="79" t="s">
        <v>271</v>
      </c>
      <c r="G33" s="205" t="s">
        <v>587</v>
      </c>
      <c r="H33" s="79" t="s">
        <v>302</v>
      </c>
      <c r="I33" s="81" t="s">
        <v>273</v>
      </c>
    </row>
    <row r="34" spans="1:9" s="39" customFormat="1" ht="54.75" customHeight="1">
      <c r="A34" s="82" t="s">
        <v>25</v>
      </c>
      <c r="B34" s="82" t="s">
        <v>6</v>
      </c>
      <c r="C34" s="82" t="s">
        <v>2</v>
      </c>
      <c r="D34" s="82"/>
      <c r="E34" s="80" t="s">
        <v>303</v>
      </c>
      <c r="F34" s="79" t="s">
        <v>271</v>
      </c>
      <c r="G34" s="205" t="s">
        <v>587</v>
      </c>
      <c r="H34" s="79" t="s">
        <v>304</v>
      </c>
      <c r="I34" s="81" t="s">
        <v>273</v>
      </c>
    </row>
    <row r="35" spans="1:9" s="39" customFormat="1" ht="81" customHeight="1">
      <c r="A35" s="82" t="s">
        <v>25</v>
      </c>
      <c r="B35" s="82" t="s">
        <v>6</v>
      </c>
      <c r="C35" s="82" t="s">
        <v>3</v>
      </c>
      <c r="D35" s="82"/>
      <c r="E35" s="68" t="s">
        <v>305</v>
      </c>
      <c r="F35" s="79" t="s">
        <v>271</v>
      </c>
      <c r="G35" s="205" t="s">
        <v>587</v>
      </c>
      <c r="H35" s="79" t="s">
        <v>306</v>
      </c>
      <c r="I35" s="120" t="s">
        <v>545</v>
      </c>
    </row>
    <row r="36" spans="1:9" s="39" customFormat="1" ht="62.25" customHeight="1">
      <c r="A36" s="82" t="s">
        <v>25</v>
      </c>
      <c r="B36" s="82" t="s">
        <v>6</v>
      </c>
      <c r="C36" s="82" t="s">
        <v>28</v>
      </c>
      <c r="D36" s="82"/>
      <c r="E36" s="80" t="s">
        <v>307</v>
      </c>
      <c r="F36" s="79" t="s">
        <v>271</v>
      </c>
      <c r="G36" s="205" t="s">
        <v>587</v>
      </c>
      <c r="H36" s="79" t="s">
        <v>308</v>
      </c>
      <c r="I36" s="79" t="s">
        <v>430</v>
      </c>
    </row>
    <row r="37" spans="1:9" s="39" customFormat="1" ht="62.25" customHeight="1">
      <c r="A37" s="73" t="s">
        <v>25</v>
      </c>
      <c r="B37" s="73" t="s">
        <v>6</v>
      </c>
      <c r="C37" s="73" t="s">
        <v>4</v>
      </c>
      <c r="D37" s="73"/>
      <c r="E37" s="75" t="s">
        <v>423</v>
      </c>
      <c r="F37" s="74" t="s">
        <v>271</v>
      </c>
      <c r="G37" s="205" t="s">
        <v>587</v>
      </c>
      <c r="H37" s="74" t="s">
        <v>424</v>
      </c>
      <c r="I37" s="51" t="s">
        <v>431</v>
      </c>
    </row>
    <row r="38" spans="1:9" s="110" customFormat="1" ht="62.25" customHeight="1">
      <c r="A38" s="113" t="s">
        <v>25</v>
      </c>
      <c r="B38" s="113" t="s">
        <v>6</v>
      </c>
      <c r="C38" s="113" t="s">
        <v>5</v>
      </c>
      <c r="D38" s="113"/>
      <c r="E38" s="72" t="s">
        <v>518</v>
      </c>
      <c r="F38" s="111" t="s">
        <v>271</v>
      </c>
      <c r="G38" s="205" t="s">
        <v>587</v>
      </c>
      <c r="H38" s="111" t="s">
        <v>517</v>
      </c>
      <c r="I38" s="48" t="s">
        <v>544</v>
      </c>
    </row>
    <row r="39" spans="1:9" ht="30" customHeight="1">
      <c r="A39" s="55" t="s">
        <v>25</v>
      </c>
      <c r="B39" s="55" t="s">
        <v>11</v>
      </c>
      <c r="C39" s="55"/>
      <c r="D39" s="55"/>
      <c r="E39" s="422" t="s">
        <v>85</v>
      </c>
      <c r="F39" s="423"/>
      <c r="G39" s="423"/>
      <c r="H39" s="423"/>
      <c r="I39" s="424"/>
    </row>
    <row r="40" spans="1:9" ht="35.25" customHeight="1">
      <c r="A40" s="82" t="s">
        <v>25</v>
      </c>
      <c r="B40" s="82" t="s">
        <v>11</v>
      </c>
      <c r="C40" s="82" t="s">
        <v>16</v>
      </c>
      <c r="D40" s="82"/>
      <c r="E40" s="77" t="s">
        <v>54</v>
      </c>
      <c r="F40" s="79" t="s">
        <v>8</v>
      </c>
      <c r="G40" s="205" t="s">
        <v>587</v>
      </c>
      <c r="H40" s="77"/>
      <c r="I40" s="81" t="s">
        <v>309</v>
      </c>
    </row>
    <row r="41" spans="1:9" ht="51" customHeight="1">
      <c r="A41" s="82" t="s">
        <v>25</v>
      </c>
      <c r="B41" s="82" t="s">
        <v>11</v>
      </c>
      <c r="C41" s="82" t="s">
        <v>16</v>
      </c>
      <c r="D41" s="82" t="s">
        <v>6</v>
      </c>
      <c r="E41" s="77" t="s">
        <v>471</v>
      </c>
      <c r="F41" s="79" t="s">
        <v>8</v>
      </c>
      <c r="G41" s="205" t="s">
        <v>587</v>
      </c>
      <c r="H41" s="77" t="s">
        <v>447</v>
      </c>
      <c r="I41" s="81" t="s">
        <v>309</v>
      </c>
    </row>
    <row r="42" spans="1:9" ht="34.5" customHeight="1">
      <c r="A42" s="82" t="s">
        <v>25</v>
      </c>
      <c r="B42" s="82" t="s">
        <v>11</v>
      </c>
      <c r="C42" s="82" t="s">
        <v>16</v>
      </c>
      <c r="D42" s="82" t="s">
        <v>11</v>
      </c>
      <c r="E42" s="77" t="s">
        <v>310</v>
      </c>
      <c r="F42" s="79" t="s">
        <v>8</v>
      </c>
      <c r="G42" s="205" t="s">
        <v>587</v>
      </c>
      <c r="H42" s="77" t="s">
        <v>310</v>
      </c>
      <c r="I42" s="81" t="s">
        <v>309</v>
      </c>
    </row>
    <row r="43" spans="1:9" ht="45" customHeight="1">
      <c r="A43" s="82" t="s">
        <v>25</v>
      </c>
      <c r="B43" s="82" t="s">
        <v>11</v>
      </c>
      <c r="C43" s="82" t="s">
        <v>16</v>
      </c>
      <c r="D43" s="82" t="s">
        <v>22</v>
      </c>
      <c r="E43" s="77" t="s">
        <v>311</v>
      </c>
      <c r="F43" s="79" t="s">
        <v>8</v>
      </c>
      <c r="G43" s="205" t="s">
        <v>587</v>
      </c>
      <c r="H43" s="77" t="s">
        <v>311</v>
      </c>
      <c r="I43" s="81" t="s">
        <v>309</v>
      </c>
    </row>
    <row r="44" spans="1:9" ht="60" customHeight="1">
      <c r="A44" s="82" t="s">
        <v>25</v>
      </c>
      <c r="B44" s="82" t="s">
        <v>11</v>
      </c>
      <c r="C44" s="82" t="s">
        <v>16</v>
      </c>
      <c r="D44" s="82" t="s">
        <v>7</v>
      </c>
      <c r="E44" s="77" t="s">
        <v>312</v>
      </c>
      <c r="F44" s="79" t="s">
        <v>8</v>
      </c>
      <c r="G44" s="205" t="s">
        <v>587</v>
      </c>
      <c r="H44" s="77" t="s">
        <v>446</v>
      </c>
      <c r="I44" s="81" t="s">
        <v>309</v>
      </c>
    </row>
    <row r="45" spans="1:9" ht="44.25" customHeight="1">
      <c r="A45" s="82" t="s">
        <v>25</v>
      </c>
      <c r="B45" s="82" t="s">
        <v>11</v>
      </c>
      <c r="C45" s="82" t="s">
        <v>16</v>
      </c>
      <c r="D45" s="82" t="s">
        <v>29</v>
      </c>
      <c r="E45" s="77" t="s">
        <v>313</v>
      </c>
      <c r="F45" s="79" t="s">
        <v>8</v>
      </c>
      <c r="G45" s="205" t="s">
        <v>587</v>
      </c>
      <c r="H45" s="77" t="s">
        <v>313</v>
      </c>
      <c r="I45" s="81" t="s">
        <v>309</v>
      </c>
    </row>
    <row r="46" spans="1:9" ht="47.25" customHeight="1">
      <c r="A46" s="82" t="s">
        <v>25</v>
      </c>
      <c r="B46" s="82" t="s">
        <v>11</v>
      </c>
      <c r="C46" s="82" t="s">
        <v>16</v>
      </c>
      <c r="D46" s="82" t="s">
        <v>30</v>
      </c>
      <c r="E46" s="77" t="s">
        <v>314</v>
      </c>
      <c r="F46" s="79" t="s">
        <v>8</v>
      </c>
      <c r="G46" s="205" t="s">
        <v>587</v>
      </c>
      <c r="H46" s="77" t="s">
        <v>315</v>
      </c>
      <c r="I46" s="81"/>
    </row>
    <row r="47" spans="1:9" ht="59.25" customHeight="1">
      <c r="A47" s="82" t="s">
        <v>25</v>
      </c>
      <c r="B47" s="82" t="s">
        <v>11</v>
      </c>
      <c r="C47" s="82" t="s">
        <v>17</v>
      </c>
      <c r="D47" s="82"/>
      <c r="E47" s="77" t="s">
        <v>9</v>
      </c>
      <c r="F47" s="79" t="s">
        <v>8</v>
      </c>
      <c r="G47" s="205" t="s">
        <v>587</v>
      </c>
      <c r="H47" s="77"/>
      <c r="I47" s="81"/>
    </row>
    <row r="48" spans="1:9" ht="66.75" customHeight="1">
      <c r="A48" s="82" t="s">
        <v>25</v>
      </c>
      <c r="B48" s="82" t="s">
        <v>11</v>
      </c>
      <c r="C48" s="82" t="s">
        <v>17</v>
      </c>
      <c r="D48" s="82" t="s">
        <v>6</v>
      </c>
      <c r="E48" s="77" t="s">
        <v>317</v>
      </c>
      <c r="F48" s="79" t="s">
        <v>8</v>
      </c>
      <c r="G48" s="205" t="s">
        <v>587</v>
      </c>
      <c r="H48" s="77" t="s">
        <v>448</v>
      </c>
      <c r="I48" s="81" t="s">
        <v>316</v>
      </c>
    </row>
    <row r="49" spans="1:9" ht="74.25" customHeight="1">
      <c r="A49" s="82" t="s">
        <v>25</v>
      </c>
      <c r="B49" s="82" t="s">
        <v>11</v>
      </c>
      <c r="C49" s="82" t="s">
        <v>17</v>
      </c>
      <c r="D49" s="82" t="s">
        <v>11</v>
      </c>
      <c r="E49" s="77" t="s">
        <v>318</v>
      </c>
      <c r="F49" s="79" t="s">
        <v>8</v>
      </c>
      <c r="G49" s="205" t="s">
        <v>587</v>
      </c>
      <c r="H49" s="77" t="s">
        <v>449</v>
      </c>
      <c r="I49" s="81" t="s">
        <v>316</v>
      </c>
    </row>
    <row r="50" spans="1:9" ht="65.25" customHeight="1">
      <c r="A50" s="82" t="s">
        <v>25</v>
      </c>
      <c r="B50" s="82" t="s">
        <v>11</v>
      </c>
      <c r="C50" s="82" t="s">
        <v>17</v>
      </c>
      <c r="D50" s="82" t="s">
        <v>22</v>
      </c>
      <c r="E50" s="77" t="s">
        <v>319</v>
      </c>
      <c r="F50" s="79" t="s">
        <v>8</v>
      </c>
      <c r="G50" s="205" t="s">
        <v>587</v>
      </c>
      <c r="H50" s="77" t="s">
        <v>472</v>
      </c>
      <c r="I50" s="81" t="s">
        <v>316</v>
      </c>
    </row>
    <row r="51" spans="1:9" ht="81.75" customHeight="1">
      <c r="A51" s="82" t="s">
        <v>25</v>
      </c>
      <c r="B51" s="82" t="s">
        <v>11</v>
      </c>
      <c r="C51" s="82" t="s">
        <v>17</v>
      </c>
      <c r="D51" s="82" t="s">
        <v>7</v>
      </c>
      <c r="E51" s="77" t="s">
        <v>453</v>
      </c>
      <c r="F51" s="79" t="s">
        <v>8</v>
      </c>
      <c r="G51" s="205" t="s">
        <v>587</v>
      </c>
      <c r="H51" s="77" t="s">
        <v>452</v>
      </c>
      <c r="I51" s="81" t="s">
        <v>316</v>
      </c>
    </row>
    <row r="52" spans="1:9" ht="69.75" customHeight="1">
      <c r="A52" s="82" t="s">
        <v>25</v>
      </c>
      <c r="B52" s="82" t="s">
        <v>11</v>
      </c>
      <c r="C52" s="82" t="s">
        <v>17</v>
      </c>
      <c r="D52" s="82" t="s">
        <v>29</v>
      </c>
      <c r="E52" s="77" t="s">
        <v>451</v>
      </c>
      <c r="F52" s="79" t="s">
        <v>8</v>
      </c>
      <c r="G52" s="205" t="s">
        <v>587</v>
      </c>
      <c r="H52" s="77" t="s">
        <v>450</v>
      </c>
      <c r="I52" s="81" t="s">
        <v>316</v>
      </c>
    </row>
    <row r="53" spans="1:9" ht="50.25" customHeight="1">
      <c r="A53" s="82" t="s">
        <v>25</v>
      </c>
      <c r="B53" s="82" t="s">
        <v>11</v>
      </c>
      <c r="C53" s="82" t="s">
        <v>18</v>
      </c>
      <c r="D53" s="82"/>
      <c r="E53" s="77" t="s">
        <v>460</v>
      </c>
      <c r="F53" s="79" t="s">
        <v>8</v>
      </c>
      <c r="G53" s="205" t="s">
        <v>587</v>
      </c>
      <c r="H53" s="77"/>
      <c r="I53" s="81"/>
    </row>
    <row r="54" spans="1:9" ht="75.75" customHeight="1">
      <c r="A54" s="82" t="s">
        <v>25</v>
      </c>
      <c r="B54" s="82" t="s">
        <v>11</v>
      </c>
      <c r="C54" s="82" t="s">
        <v>18</v>
      </c>
      <c r="D54" s="82" t="s">
        <v>6</v>
      </c>
      <c r="E54" s="77" t="s">
        <v>320</v>
      </c>
      <c r="F54" s="79" t="s">
        <v>8</v>
      </c>
      <c r="G54" s="205" t="s">
        <v>587</v>
      </c>
      <c r="H54" s="77" t="s">
        <v>321</v>
      </c>
      <c r="I54" s="81" t="s">
        <v>322</v>
      </c>
    </row>
    <row r="55" spans="1:9" ht="69" customHeight="1">
      <c r="A55" s="82" t="s">
        <v>25</v>
      </c>
      <c r="B55" s="82" t="s">
        <v>11</v>
      </c>
      <c r="C55" s="82" t="s">
        <v>18</v>
      </c>
      <c r="D55" s="82" t="s">
        <v>11</v>
      </c>
      <c r="E55" s="77" t="s">
        <v>323</v>
      </c>
      <c r="F55" s="79" t="s">
        <v>8</v>
      </c>
      <c r="G55" s="205" t="s">
        <v>587</v>
      </c>
      <c r="H55" s="77" t="s">
        <v>324</v>
      </c>
      <c r="I55" s="81" t="s">
        <v>322</v>
      </c>
    </row>
    <row r="56" spans="1:9" ht="49.5" customHeight="1">
      <c r="A56" s="82" t="s">
        <v>25</v>
      </c>
      <c r="B56" s="82" t="s">
        <v>11</v>
      </c>
      <c r="C56" s="82" t="s">
        <v>18</v>
      </c>
      <c r="D56" s="82" t="s">
        <v>22</v>
      </c>
      <c r="E56" s="77" t="s">
        <v>325</v>
      </c>
      <c r="F56" s="79" t="s">
        <v>8</v>
      </c>
      <c r="G56" s="205" t="s">
        <v>587</v>
      </c>
      <c r="H56" s="77" t="s">
        <v>454</v>
      </c>
      <c r="I56" s="81" t="s">
        <v>322</v>
      </c>
    </row>
    <row r="57" spans="1:9" ht="44.25" customHeight="1">
      <c r="A57" s="82" t="s">
        <v>25</v>
      </c>
      <c r="B57" s="82" t="s">
        <v>11</v>
      </c>
      <c r="C57" s="82" t="s">
        <v>19</v>
      </c>
      <c r="D57" s="82"/>
      <c r="E57" s="77" t="s">
        <v>461</v>
      </c>
      <c r="F57" s="79" t="s">
        <v>8</v>
      </c>
      <c r="G57" s="205" t="s">
        <v>587</v>
      </c>
      <c r="H57" s="77"/>
      <c r="I57" s="81"/>
    </row>
    <row r="58" spans="1:9" ht="55.5" customHeight="1">
      <c r="A58" s="82" t="s">
        <v>25</v>
      </c>
      <c r="B58" s="82" t="s">
        <v>11</v>
      </c>
      <c r="C58" s="82" t="s">
        <v>19</v>
      </c>
      <c r="D58" s="82" t="s">
        <v>6</v>
      </c>
      <c r="E58" s="77" t="s">
        <v>326</v>
      </c>
      <c r="F58" s="79" t="s">
        <v>8</v>
      </c>
      <c r="G58" s="205" t="s">
        <v>587</v>
      </c>
      <c r="H58" s="77" t="s">
        <v>455</v>
      </c>
      <c r="I58" s="81" t="s">
        <v>322</v>
      </c>
    </row>
    <row r="59" spans="1:9" ht="51" customHeight="1">
      <c r="A59" s="82" t="s">
        <v>25</v>
      </c>
      <c r="B59" s="82" t="s">
        <v>11</v>
      </c>
      <c r="C59" s="82" t="s">
        <v>19</v>
      </c>
      <c r="D59" s="82" t="s">
        <v>11</v>
      </c>
      <c r="E59" s="77" t="s">
        <v>457</v>
      </c>
      <c r="F59" s="79" t="s">
        <v>8</v>
      </c>
      <c r="G59" s="205" t="s">
        <v>587</v>
      </c>
      <c r="H59" s="77" t="s">
        <v>458</v>
      </c>
      <c r="I59" s="81" t="s">
        <v>322</v>
      </c>
    </row>
    <row r="60" spans="1:9" ht="80.25" customHeight="1">
      <c r="A60" s="82" t="s">
        <v>25</v>
      </c>
      <c r="B60" s="82" t="s">
        <v>11</v>
      </c>
      <c r="C60" s="82" t="s">
        <v>19</v>
      </c>
      <c r="D60" s="69">
        <v>3</v>
      </c>
      <c r="E60" s="77" t="s">
        <v>462</v>
      </c>
      <c r="F60" s="79" t="s">
        <v>8</v>
      </c>
      <c r="G60" s="205" t="s">
        <v>587</v>
      </c>
      <c r="H60" s="49" t="s">
        <v>456</v>
      </c>
      <c r="I60" s="81" t="s">
        <v>309</v>
      </c>
    </row>
    <row r="61" spans="1:9" ht="50.25" customHeight="1">
      <c r="A61" s="82" t="s">
        <v>25</v>
      </c>
      <c r="B61" s="82" t="s">
        <v>11</v>
      </c>
      <c r="C61" s="82" t="s">
        <v>19</v>
      </c>
      <c r="D61" s="82" t="s">
        <v>7</v>
      </c>
      <c r="E61" s="77" t="s">
        <v>459</v>
      </c>
      <c r="F61" s="79" t="s">
        <v>8</v>
      </c>
      <c r="G61" s="205" t="s">
        <v>587</v>
      </c>
      <c r="H61" s="49" t="s">
        <v>463</v>
      </c>
      <c r="I61" s="81" t="s">
        <v>309</v>
      </c>
    </row>
    <row r="62" spans="1:9" ht="114.75" customHeight="1">
      <c r="A62" s="82" t="s">
        <v>25</v>
      </c>
      <c r="B62" s="82" t="s">
        <v>11</v>
      </c>
      <c r="C62" s="82" t="s">
        <v>19</v>
      </c>
      <c r="D62" s="82" t="s">
        <v>29</v>
      </c>
      <c r="E62" s="77" t="s">
        <v>41</v>
      </c>
      <c r="F62" s="79" t="s">
        <v>8</v>
      </c>
      <c r="G62" s="205" t="s">
        <v>587</v>
      </c>
      <c r="H62" s="49" t="s">
        <v>467</v>
      </c>
      <c r="I62" s="81"/>
    </row>
    <row r="63" spans="1:9" ht="77.400000000000006" customHeight="1">
      <c r="A63" s="82" t="s">
        <v>25</v>
      </c>
      <c r="B63" s="82" t="s">
        <v>11</v>
      </c>
      <c r="C63" s="82" t="s">
        <v>23</v>
      </c>
      <c r="D63" s="82"/>
      <c r="E63" s="77" t="s">
        <v>464</v>
      </c>
      <c r="F63" s="79" t="s">
        <v>466</v>
      </c>
      <c r="G63" s="205" t="s">
        <v>587</v>
      </c>
      <c r="H63" s="80" t="s">
        <v>482</v>
      </c>
      <c r="I63" s="81"/>
    </row>
    <row r="64" spans="1:9" ht="111" customHeight="1">
      <c r="A64" s="82" t="s">
        <v>25</v>
      </c>
      <c r="B64" s="82" t="s">
        <v>11</v>
      </c>
      <c r="C64" s="82" t="s">
        <v>24</v>
      </c>
      <c r="D64" s="82"/>
      <c r="E64" s="77" t="s">
        <v>465</v>
      </c>
      <c r="F64" s="79" t="s">
        <v>466</v>
      </c>
      <c r="G64" s="205" t="s">
        <v>587</v>
      </c>
      <c r="H64" s="80" t="s">
        <v>481</v>
      </c>
      <c r="I64" s="81"/>
    </row>
    <row r="65" spans="1:9" ht="47.25" customHeight="1">
      <c r="A65" s="82" t="s">
        <v>25</v>
      </c>
      <c r="B65" s="82" t="s">
        <v>11</v>
      </c>
      <c r="C65" s="82" t="s">
        <v>25</v>
      </c>
      <c r="D65" s="82"/>
      <c r="E65" s="77" t="s">
        <v>468</v>
      </c>
      <c r="F65" s="79" t="s">
        <v>8</v>
      </c>
      <c r="G65" s="205" t="s">
        <v>587</v>
      </c>
      <c r="H65" s="77" t="s">
        <v>327</v>
      </c>
      <c r="I65" s="79"/>
    </row>
    <row r="66" spans="1:9" ht="67.5" customHeight="1">
      <c r="A66" s="82" t="s">
        <v>25</v>
      </c>
      <c r="B66" s="82" t="s">
        <v>11</v>
      </c>
      <c r="C66" s="82" t="s">
        <v>26</v>
      </c>
      <c r="D66" s="82"/>
      <c r="E66" s="77" t="s">
        <v>10</v>
      </c>
      <c r="F66" s="79" t="s">
        <v>8</v>
      </c>
      <c r="G66" s="205" t="s">
        <v>587</v>
      </c>
      <c r="H66" s="77" t="s">
        <v>469</v>
      </c>
      <c r="I66" s="81" t="s">
        <v>328</v>
      </c>
    </row>
    <row r="67" spans="1:9" ht="48.75" customHeight="1">
      <c r="A67" s="82" t="s">
        <v>25</v>
      </c>
      <c r="B67" s="82" t="s">
        <v>11</v>
      </c>
      <c r="C67" s="82" t="s">
        <v>27</v>
      </c>
      <c r="D67" s="82"/>
      <c r="E67" s="77" t="s">
        <v>329</v>
      </c>
      <c r="F67" s="79" t="s">
        <v>8</v>
      </c>
      <c r="G67" s="205" t="s">
        <v>587</v>
      </c>
      <c r="H67" s="77" t="s">
        <v>443</v>
      </c>
      <c r="I67" s="81" t="s">
        <v>309</v>
      </c>
    </row>
    <row r="68" spans="1:9" ht="47.25" customHeight="1">
      <c r="A68" s="82" t="s">
        <v>25</v>
      </c>
      <c r="B68" s="82" t="s">
        <v>11</v>
      </c>
      <c r="C68" s="82" t="s">
        <v>1</v>
      </c>
      <c r="D68" s="82"/>
      <c r="E68" s="77" t="s">
        <v>330</v>
      </c>
      <c r="F68" s="79" t="s">
        <v>8</v>
      </c>
      <c r="G68" s="205" t="s">
        <v>587</v>
      </c>
      <c r="H68" s="77" t="s">
        <v>484</v>
      </c>
      <c r="I68" s="81" t="s">
        <v>309</v>
      </c>
    </row>
    <row r="69" spans="1:9" ht="55.2">
      <c r="A69" s="82" t="s">
        <v>25</v>
      </c>
      <c r="B69" s="82" t="s">
        <v>11</v>
      </c>
      <c r="C69" s="82" t="s">
        <v>2</v>
      </c>
      <c r="D69" s="70"/>
      <c r="E69" s="77" t="s">
        <v>470</v>
      </c>
      <c r="F69" s="79" t="s">
        <v>8</v>
      </c>
      <c r="G69" s="205" t="s">
        <v>587</v>
      </c>
      <c r="H69" s="49" t="s">
        <v>483</v>
      </c>
      <c r="I69" s="81" t="s">
        <v>309</v>
      </c>
    </row>
    <row r="70" spans="1:9" ht="18.75" customHeight="1">
      <c r="A70" s="34" t="s">
        <v>25</v>
      </c>
      <c r="B70" s="53">
        <v>3</v>
      </c>
      <c r="C70" s="50"/>
      <c r="D70" s="50"/>
      <c r="E70" s="414" t="s">
        <v>97</v>
      </c>
      <c r="F70" s="417"/>
      <c r="G70" s="417"/>
      <c r="H70" s="417"/>
      <c r="I70" s="418"/>
    </row>
    <row r="71" spans="1:9" ht="40.5" customHeight="1">
      <c r="A71" s="82" t="s">
        <v>25</v>
      </c>
      <c r="B71" s="82" t="s">
        <v>22</v>
      </c>
      <c r="C71" s="82" t="s">
        <v>16</v>
      </c>
      <c r="D71" s="82"/>
      <c r="E71" s="80" t="s">
        <v>31</v>
      </c>
      <c r="F71" s="79"/>
      <c r="G71" s="79"/>
      <c r="H71" s="80"/>
      <c r="I71" s="81"/>
    </row>
    <row r="72" spans="1:9" ht="87" customHeight="1">
      <c r="A72" s="82" t="s">
        <v>25</v>
      </c>
      <c r="B72" s="82" t="s">
        <v>22</v>
      </c>
      <c r="C72" s="82" t="s">
        <v>16</v>
      </c>
      <c r="D72" s="82" t="s">
        <v>6</v>
      </c>
      <c r="E72" s="80" t="s">
        <v>331</v>
      </c>
      <c r="F72" s="79" t="s">
        <v>332</v>
      </c>
      <c r="G72" s="205" t="s">
        <v>587</v>
      </c>
      <c r="H72" s="80" t="s">
        <v>333</v>
      </c>
      <c r="I72" s="122" t="s">
        <v>552</v>
      </c>
    </row>
    <row r="73" spans="1:9" ht="42" customHeight="1">
      <c r="A73" s="82" t="s">
        <v>25</v>
      </c>
      <c r="B73" s="82" t="s">
        <v>22</v>
      </c>
      <c r="C73" s="82" t="s">
        <v>16</v>
      </c>
      <c r="D73" s="82" t="s">
        <v>11</v>
      </c>
      <c r="E73" s="80" t="s">
        <v>334</v>
      </c>
      <c r="F73" s="79" t="s">
        <v>8</v>
      </c>
      <c r="G73" s="205" t="s">
        <v>587</v>
      </c>
      <c r="H73" s="80" t="s">
        <v>420</v>
      </c>
      <c r="I73" s="122" t="s">
        <v>551</v>
      </c>
    </row>
    <row r="74" spans="1:9" ht="75.75" customHeight="1">
      <c r="A74" s="82" t="s">
        <v>25</v>
      </c>
      <c r="B74" s="82" t="s">
        <v>22</v>
      </c>
      <c r="C74" s="82" t="s">
        <v>16</v>
      </c>
      <c r="D74" s="82" t="s">
        <v>22</v>
      </c>
      <c r="E74" s="80" t="s">
        <v>63</v>
      </c>
      <c r="F74" s="79" t="s">
        <v>8</v>
      </c>
      <c r="G74" s="205" t="s">
        <v>587</v>
      </c>
      <c r="H74" s="80" t="s">
        <v>335</v>
      </c>
      <c r="I74" s="122" t="s">
        <v>552</v>
      </c>
    </row>
    <row r="75" spans="1:9" s="44" customFormat="1" ht="101.25" customHeight="1">
      <c r="A75" s="73" t="s">
        <v>25</v>
      </c>
      <c r="B75" s="73" t="s">
        <v>22</v>
      </c>
      <c r="C75" s="73" t="s">
        <v>16</v>
      </c>
      <c r="D75" s="73" t="s">
        <v>7</v>
      </c>
      <c r="E75" s="112" t="s">
        <v>607</v>
      </c>
      <c r="F75" s="74" t="s">
        <v>501</v>
      </c>
      <c r="G75" s="261" t="s">
        <v>610</v>
      </c>
      <c r="H75" s="75" t="s">
        <v>480</v>
      </c>
      <c r="I75" s="48" t="s">
        <v>553</v>
      </c>
    </row>
    <row r="76" spans="1:9" ht="31.5" customHeight="1">
      <c r="A76" s="82" t="s">
        <v>25</v>
      </c>
      <c r="B76" s="82" t="s">
        <v>22</v>
      </c>
      <c r="C76" s="82" t="s">
        <v>17</v>
      </c>
      <c r="D76" s="82"/>
      <c r="E76" s="263" t="s">
        <v>604</v>
      </c>
      <c r="F76" s="79"/>
      <c r="G76" s="205" t="s">
        <v>587</v>
      </c>
      <c r="H76" s="80"/>
      <c r="I76" s="81"/>
    </row>
    <row r="77" spans="1:9" ht="49.5" customHeight="1">
      <c r="A77" s="290" t="s">
        <v>25</v>
      </c>
      <c r="B77" s="290" t="s">
        <v>22</v>
      </c>
      <c r="C77" s="290" t="s">
        <v>17</v>
      </c>
      <c r="D77" s="290" t="s">
        <v>6</v>
      </c>
      <c r="E77" s="293" t="s">
        <v>331</v>
      </c>
      <c r="F77" s="289" t="s">
        <v>332</v>
      </c>
      <c r="G77" s="205" t="s">
        <v>587</v>
      </c>
      <c r="H77" s="293" t="s">
        <v>333</v>
      </c>
      <c r="I77" s="425" t="s">
        <v>554</v>
      </c>
    </row>
    <row r="78" spans="1:9" ht="45" customHeight="1">
      <c r="A78" s="290"/>
      <c r="B78" s="290"/>
      <c r="C78" s="290"/>
      <c r="D78" s="290"/>
      <c r="E78" s="293"/>
      <c r="F78" s="289"/>
      <c r="G78" s="205" t="s">
        <v>587</v>
      </c>
      <c r="H78" s="293"/>
      <c r="I78" s="425"/>
    </row>
    <row r="79" spans="1:9" ht="32.4">
      <c r="A79" s="82" t="s">
        <v>25</v>
      </c>
      <c r="B79" s="82" t="s">
        <v>22</v>
      </c>
      <c r="C79" s="82" t="s">
        <v>17</v>
      </c>
      <c r="D79" s="82" t="s">
        <v>11</v>
      </c>
      <c r="E79" s="263" t="s">
        <v>603</v>
      </c>
      <c r="F79" s="79" t="s">
        <v>8</v>
      </c>
      <c r="G79" s="205" t="s">
        <v>587</v>
      </c>
      <c r="H79" s="80" t="s">
        <v>421</v>
      </c>
      <c r="I79" s="265" t="s">
        <v>602</v>
      </c>
    </row>
    <row r="80" spans="1:9" s="44" customFormat="1" ht="101.25" customHeight="1">
      <c r="A80" s="73" t="s">
        <v>25</v>
      </c>
      <c r="B80" s="73" t="s">
        <v>22</v>
      </c>
      <c r="C80" s="73" t="s">
        <v>17</v>
      </c>
      <c r="D80" s="73" t="s">
        <v>22</v>
      </c>
      <c r="E80" s="112" t="s">
        <v>607</v>
      </c>
      <c r="F80" s="74" t="s">
        <v>502</v>
      </c>
      <c r="G80" s="261" t="s">
        <v>610</v>
      </c>
      <c r="H80" s="75" t="s">
        <v>480</v>
      </c>
      <c r="I80" s="48" t="s">
        <v>555</v>
      </c>
    </row>
    <row r="81" spans="1:9" ht="73.8" customHeight="1">
      <c r="A81" s="262" t="s">
        <v>25</v>
      </c>
      <c r="B81" s="262" t="s">
        <v>22</v>
      </c>
      <c r="C81" s="262" t="s">
        <v>17</v>
      </c>
      <c r="D81" s="262" t="s">
        <v>7</v>
      </c>
      <c r="E81" s="263" t="s">
        <v>608</v>
      </c>
      <c r="F81" s="261" t="s">
        <v>8</v>
      </c>
      <c r="G81" s="261" t="s">
        <v>587</v>
      </c>
      <c r="H81" s="263" t="s">
        <v>605</v>
      </c>
      <c r="I81" s="265"/>
    </row>
    <row r="82" spans="1:9" ht="68.25" customHeight="1">
      <c r="A82" s="82" t="s">
        <v>25</v>
      </c>
      <c r="B82" s="82" t="s">
        <v>22</v>
      </c>
      <c r="C82" s="262" t="s">
        <v>18</v>
      </c>
      <c r="D82" s="82"/>
      <c r="E82" s="52" t="s">
        <v>336</v>
      </c>
      <c r="F82" s="79" t="s">
        <v>499</v>
      </c>
      <c r="G82" s="205" t="s">
        <v>587</v>
      </c>
      <c r="H82" s="80" t="s">
        <v>337</v>
      </c>
      <c r="I82" s="122" t="s">
        <v>556</v>
      </c>
    </row>
    <row r="83" spans="1:9" ht="24" customHeight="1">
      <c r="A83" s="82" t="s">
        <v>25</v>
      </c>
      <c r="B83" s="82" t="s">
        <v>22</v>
      </c>
      <c r="C83" s="82" t="s">
        <v>19</v>
      </c>
      <c r="D83" s="82"/>
      <c r="E83" s="263" t="s">
        <v>543</v>
      </c>
      <c r="F83" s="79"/>
      <c r="G83" s="205" t="s">
        <v>587</v>
      </c>
      <c r="H83" s="80"/>
      <c r="I83" s="81"/>
    </row>
    <row r="84" spans="1:9" ht="24.6" customHeight="1">
      <c r="A84" s="82" t="s">
        <v>25</v>
      </c>
      <c r="B84" s="82" t="s">
        <v>22</v>
      </c>
      <c r="C84" s="82" t="s">
        <v>23</v>
      </c>
      <c r="D84" s="82"/>
      <c r="E84" s="80" t="s">
        <v>34</v>
      </c>
      <c r="F84" s="79"/>
      <c r="G84" s="205" t="s">
        <v>587</v>
      </c>
      <c r="H84" s="80"/>
      <c r="I84" s="81"/>
    </row>
    <row r="85" spans="1:9" ht="64.8">
      <c r="A85" s="82" t="s">
        <v>25</v>
      </c>
      <c r="B85" s="82" t="s">
        <v>22</v>
      </c>
      <c r="C85" s="82" t="s">
        <v>23</v>
      </c>
      <c r="D85" s="82" t="s">
        <v>6</v>
      </c>
      <c r="E85" s="80" t="s">
        <v>338</v>
      </c>
      <c r="F85" s="79" t="s">
        <v>332</v>
      </c>
      <c r="G85" s="205" t="s">
        <v>587</v>
      </c>
      <c r="H85" s="80" t="s">
        <v>333</v>
      </c>
      <c r="I85" s="81" t="s">
        <v>339</v>
      </c>
    </row>
    <row r="86" spans="1:9" ht="34.5" customHeight="1">
      <c r="A86" s="82" t="s">
        <v>25</v>
      </c>
      <c r="B86" s="82" t="s">
        <v>22</v>
      </c>
      <c r="C86" s="82" t="s">
        <v>24</v>
      </c>
      <c r="D86" s="82"/>
      <c r="E86" s="80" t="s">
        <v>35</v>
      </c>
      <c r="F86" s="79"/>
      <c r="G86" s="205" t="s">
        <v>587</v>
      </c>
      <c r="H86" s="80"/>
      <c r="I86" s="81"/>
    </row>
    <row r="87" spans="1:9" ht="108.75" customHeight="1">
      <c r="A87" s="82" t="s">
        <v>25</v>
      </c>
      <c r="B87" s="82" t="s">
        <v>22</v>
      </c>
      <c r="C87" s="82" t="s">
        <v>24</v>
      </c>
      <c r="D87" s="82" t="s">
        <v>6</v>
      </c>
      <c r="E87" s="80" t="s">
        <v>340</v>
      </c>
      <c r="F87" s="79" t="s">
        <v>503</v>
      </c>
      <c r="G87" s="205" t="s">
        <v>587</v>
      </c>
      <c r="H87" s="80" t="s">
        <v>341</v>
      </c>
      <c r="I87" s="122" t="s">
        <v>557</v>
      </c>
    </row>
    <row r="88" spans="1:9" ht="70.95" customHeight="1">
      <c r="A88" s="82" t="s">
        <v>25</v>
      </c>
      <c r="B88" s="82" t="s">
        <v>22</v>
      </c>
      <c r="C88" s="82" t="s">
        <v>24</v>
      </c>
      <c r="D88" s="82" t="s">
        <v>11</v>
      </c>
      <c r="E88" s="80" t="s">
        <v>331</v>
      </c>
      <c r="F88" s="79" t="s">
        <v>332</v>
      </c>
      <c r="G88" s="205" t="s">
        <v>587</v>
      </c>
      <c r="H88" s="80" t="s">
        <v>333</v>
      </c>
      <c r="I88" s="122" t="s">
        <v>557</v>
      </c>
    </row>
    <row r="89" spans="1:9" ht="42.6" customHeight="1">
      <c r="A89" s="82" t="s">
        <v>25</v>
      </c>
      <c r="B89" s="82" t="s">
        <v>22</v>
      </c>
      <c r="C89" s="82" t="s">
        <v>25</v>
      </c>
      <c r="D89" s="82"/>
      <c r="E89" s="80" t="s">
        <v>36</v>
      </c>
      <c r="F89" s="79" t="s">
        <v>8</v>
      </c>
      <c r="G89" s="205" t="s">
        <v>587</v>
      </c>
      <c r="H89" s="80" t="s">
        <v>342</v>
      </c>
      <c r="I89" s="122" t="s">
        <v>559</v>
      </c>
    </row>
    <row r="90" spans="1:9" ht="51" customHeight="1">
      <c r="A90" s="82" t="s">
        <v>25</v>
      </c>
      <c r="B90" s="82" t="s">
        <v>22</v>
      </c>
      <c r="C90" s="82" t="s">
        <v>26</v>
      </c>
      <c r="D90" s="82"/>
      <c r="E90" s="263" t="s">
        <v>606</v>
      </c>
      <c r="F90" s="79" t="s">
        <v>504</v>
      </c>
      <c r="G90" s="205" t="s">
        <v>587</v>
      </c>
      <c r="H90" s="80" t="s">
        <v>479</v>
      </c>
      <c r="I90" s="122" t="s">
        <v>558</v>
      </c>
    </row>
    <row r="91" spans="1:9" ht="57" customHeight="1">
      <c r="A91" s="82" t="s">
        <v>25</v>
      </c>
      <c r="B91" s="82" t="s">
        <v>22</v>
      </c>
      <c r="C91" s="82" t="s">
        <v>27</v>
      </c>
      <c r="D91" s="82"/>
      <c r="E91" s="80" t="s">
        <v>343</v>
      </c>
      <c r="F91" s="121" t="s">
        <v>499</v>
      </c>
      <c r="G91" s="205" t="s">
        <v>587</v>
      </c>
      <c r="H91" s="80" t="s">
        <v>344</v>
      </c>
      <c r="I91" s="122" t="s">
        <v>560</v>
      </c>
    </row>
    <row r="92" spans="1:9" ht="66.75" customHeight="1">
      <c r="A92" s="82" t="s">
        <v>25</v>
      </c>
      <c r="B92" s="82" t="s">
        <v>22</v>
      </c>
      <c r="C92" s="82" t="s">
        <v>1</v>
      </c>
      <c r="D92" s="82"/>
      <c r="E92" s="80" t="s">
        <v>37</v>
      </c>
      <c r="F92" s="79" t="s">
        <v>505</v>
      </c>
      <c r="G92" s="205" t="s">
        <v>587</v>
      </c>
      <c r="H92" s="80" t="s">
        <v>345</v>
      </c>
      <c r="I92" s="122" t="s">
        <v>560</v>
      </c>
    </row>
    <row r="93" spans="1:9" ht="60" customHeight="1">
      <c r="A93" s="82" t="s">
        <v>25</v>
      </c>
      <c r="B93" s="82" t="s">
        <v>22</v>
      </c>
      <c r="C93" s="82" t="s">
        <v>2</v>
      </c>
      <c r="D93" s="82"/>
      <c r="E93" s="80" t="s">
        <v>346</v>
      </c>
      <c r="F93" s="79" t="s">
        <v>347</v>
      </c>
      <c r="G93" s="205" t="s">
        <v>587</v>
      </c>
      <c r="H93" s="80" t="s">
        <v>348</v>
      </c>
      <c r="I93" s="122" t="s">
        <v>560</v>
      </c>
    </row>
    <row r="94" spans="1:9" ht="85.95" customHeight="1">
      <c r="A94" s="82" t="s">
        <v>25</v>
      </c>
      <c r="B94" s="82" t="s">
        <v>22</v>
      </c>
      <c r="C94" s="82" t="s">
        <v>3</v>
      </c>
      <c r="D94" s="82"/>
      <c r="E94" s="263" t="s">
        <v>60</v>
      </c>
      <c r="F94" s="261" t="s">
        <v>502</v>
      </c>
      <c r="G94" s="261" t="s">
        <v>587</v>
      </c>
      <c r="H94" s="263" t="s">
        <v>345</v>
      </c>
      <c r="I94" s="265" t="s">
        <v>560</v>
      </c>
    </row>
    <row r="95" spans="1:9" ht="46.5" customHeight="1">
      <c r="A95" s="55" t="s">
        <v>25</v>
      </c>
      <c r="B95" s="55" t="s">
        <v>7</v>
      </c>
      <c r="C95" s="12"/>
      <c r="D95" s="12"/>
      <c r="E95" s="414" t="s">
        <v>115</v>
      </c>
      <c r="F95" s="417"/>
      <c r="G95" s="417"/>
      <c r="H95" s="417"/>
      <c r="I95" s="418"/>
    </row>
    <row r="96" spans="1:9" ht="47.4" customHeight="1">
      <c r="A96" s="82" t="s">
        <v>25</v>
      </c>
      <c r="B96" s="82" t="s">
        <v>7</v>
      </c>
      <c r="C96" s="82" t="s">
        <v>16</v>
      </c>
      <c r="D96" s="82"/>
      <c r="E96" s="80" t="s">
        <v>51</v>
      </c>
      <c r="F96" s="79" t="s">
        <v>8</v>
      </c>
      <c r="G96" s="205" t="s">
        <v>587</v>
      </c>
      <c r="H96" s="80" t="s">
        <v>434</v>
      </c>
      <c r="I96" s="51" t="s">
        <v>349</v>
      </c>
    </row>
    <row r="97" spans="1:9" ht="42.6" customHeight="1">
      <c r="A97" s="82" t="s">
        <v>25</v>
      </c>
      <c r="B97" s="82" t="s">
        <v>7</v>
      </c>
      <c r="C97" s="82" t="s">
        <v>16</v>
      </c>
      <c r="D97" s="82" t="s">
        <v>6</v>
      </c>
      <c r="E97" s="80" t="s">
        <v>350</v>
      </c>
      <c r="F97" s="79" t="s">
        <v>8</v>
      </c>
      <c r="G97" s="205" t="s">
        <v>587</v>
      </c>
      <c r="H97" s="80" t="s">
        <v>434</v>
      </c>
      <c r="I97" s="51" t="s">
        <v>349</v>
      </c>
    </row>
    <row r="98" spans="1:9" ht="49.2" customHeight="1">
      <c r="A98" s="82" t="s">
        <v>25</v>
      </c>
      <c r="B98" s="82" t="s">
        <v>7</v>
      </c>
      <c r="C98" s="82" t="s">
        <v>17</v>
      </c>
      <c r="D98" s="82"/>
      <c r="E98" s="80" t="s">
        <v>42</v>
      </c>
      <c r="F98" s="79" t="s">
        <v>8</v>
      </c>
      <c r="G98" s="205" t="s">
        <v>587</v>
      </c>
      <c r="H98" s="80" t="s">
        <v>351</v>
      </c>
      <c r="I98" s="79" t="s">
        <v>352</v>
      </c>
    </row>
    <row r="99" spans="1:9" ht="39.6" customHeight="1">
      <c r="A99" s="82" t="s">
        <v>25</v>
      </c>
      <c r="B99" s="82" t="s">
        <v>7</v>
      </c>
      <c r="C99" s="82" t="s">
        <v>18</v>
      </c>
      <c r="D99" s="82"/>
      <c r="E99" s="80" t="s">
        <v>43</v>
      </c>
      <c r="F99" s="79" t="s">
        <v>8</v>
      </c>
      <c r="G99" s="205" t="s">
        <v>587</v>
      </c>
      <c r="H99" s="80" t="s">
        <v>353</v>
      </c>
      <c r="I99" s="51" t="s">
        <v>354</v>
      </c>
    </row>
    <row r="100" spans="1:9" ht="51.6" customHeight="1">
      <c r="A100" s="82" t="s">
        <v>25</v>
      </c>
      <c r="B100" s="82" t="s">
        <v>7</v>
      </c>
      <c r="C100" s="82" t="s">
        <v>19</v>
      </c>
      <c r="D100" s="82"/>
      <c r="E100" s="52" t="s">
        <v>355</v>
      </c>
      <c r="F100" s="79" t="s">
        <v>8</v>
      </c>
      <c r="G100" s="205" t="s">
        <v>587</v>
      </c>
      <c r="H100" s="80" t="s">
        <v>356</v>
      </c>
      <c r="I100" s="51" t="s">
        <v>357</v>
      </c>
    </row>
    <row r="101" spans="1:9" ht="45.6" customHeight="1">
      <c r="A101" s="82" t="s">
        <v>25</v>
      </c>
      <c r="B101" s="82" t="s">
        <v>7</v>
      </c>
      <c r="C101" s="82" t="s">
        <v>23</v>
      </c>
      <c r="D101" s="82"/>
      <c r="E101" s="52" t="s">
        <v>44</v>
      </c>
      <c r="F101" s="79" t="s">
        <v>8</v>
      </c>
      <c r="G101" s="205" t="s">
        <v>587</v>
      </c>
      <c r="H101" s="80" t="s">
        <v>356</v>
      </c>
      <c r="I101" s="51" t="s">
        <v>357</v>
      </c>
    </row>
    <row r="102" spans="1:9" ht="68.25" customHeight="1">
      <c r="A102" s="262" t="s">
        <v>25</v>
      </c>
      <c r="B102" s="262" t="s">
        <v>7</v>
      </c>
      <c r="C102" s="262" t="s">
        <v>24</v>
      </c>
      <c r="D102" s="262"/>
      <c r="E102" s="263" t="s">
        <v>611</v>
      </c>
      <c r="F102" s="261" t="s">
        <v>8</v>
      </c>
      <c r="G102" s="261" t="s">
        <v>612</v>
      </c>
      <c r="H102" s="263" t="s">
        <v>435</v>
      </c>
      <c r="I102" s="51" t="s">
        <v>358</v>
      </c>
    </row>
    <row r="103" spans="1:9" ht="49.5" customHeight="1">
      <c r="A103" s="82" t="s">
        <v>25</v>
      </c>
      <c r="B103" s="82" t="s">
        <v>7</v>
      </c>
      <c r="C103" s="82" t="s">
        <v>25</v>
      </c>
      <c r="D103" s="82"/>
      <c r="E103" s="80" t="s">
        <v>359</v>
      </c>
      <c r="F103" s="79" t="s">
        <v>8</v>
      </c>
      <c r="G103" s="205" t="s">
        <v>587</v>
      </c>
      <c r="H103" s="80" t="s">
        <v>359</v>
      </c>
      <c r="I103" s="79" t="s">
        <v>360</v>
      </c>
    </row>
    <row r="104" spans="1:9" ht="38.4" customHeight="1">
      <c r="A104" s="82" t="s">
        <v>25</v>
      </c>
      <c r="B104" s="82" t="s">
        <v>7</v>
      </c>
      <c r="C104" s="82" t="s">
        <v>26</v>
      </c>
      <c r="D104" s="82"/>
      <c r="E104" s="80" t="s">
        <v>361</v>
      </c>
      <c r="F104" s="79" t="s">
        <v>8</v>
      </c>
      <c r="G104" s="205" t="s">
        <v>587</v>
      </c>
      <c r="H104" s="80" t="s">
        <v>362</v>
      </c>
      <c r="I104" s="79" t="s">
        <v>360</v>
      </c>
    </row>
    <row r="105" spans="1:9" ht="66.75" customHeight="1">
      <c r="A105" s="82" t="s">
        <v>25</v>
      </c>
      <c r="B105" s="82" t="s">
        <v>7</v>
      </c>
      <c r="C105" s="82" t="s">
        <v>27</v>
      </c>
      <c r="D105" s="82"/>
      <c r="E105" s="80" t="s">
        <v>38</v>
      </c>
      <c r="F105" s="79" t="s">
        <v>8</v>
      </c>
      <c r="G105" s="205" t="s">
        <v>587</v>
      </c>
      <c r="H105" s="80" t="s">
        <v>363</v>
      </c>
      <c r="I105" s="79" t="s">
        <v>364</v>
      </c>
    </row>
    <row r="106" spans="1:9" ht="48" customHeight="1">
      <c r="A106" s="82" t="s">
        <v>25</v>
      </c>
      <c r="B106" s="82" t="s">
        <v>7</v>
      </c>
      <c r="C106" s="82" t="s">
        <v>1</v>
      </c>
      <c r="D106" s="82"/>
      <c r="E106" s="80" t="s">
        <v>365</v>
      </c>
      <c r="F106" s="79" t="s">
        <v>8</v>
      </c>
      <c r="G106" s="205" t="s">
        <v>587</v>
      </c>
      <c r="H106" s="80" t="s">
        <v>366</v>
      </c>
      <c r="I106" s="81" t="s">
        <v>367</v>
      </c>
    </row>
    <row r="107" spans="1:9" ht="44.4" customHeight="1">
      <c r="A107" s="82" t="s">
        <v>25</v>
      </c>
      <c r="B107" s="82" t="s">
        <v>7</v>
      </c>
      <c r="C107" s="82" t="s">
        <v>2</v>
      </c>
      <c r="D107" s="82"/>
      <c r="E107" s="80" t="s">
        <v>39</v>
      </c>
      <c r="F107" s="79" t="s">
        <v>8</v>
      </c>
      <c r="G107" s="205" t="s">
        <v>587</v>
      </c>
      <c r="H107" s="80" t="s">
        <v>368</v>
      </c>
      <c r="I107" s="51" t="s">
        <v>354</v>
      </c>
    </row>
    <row r="108" spans="1:9" ht="84.6" customHeight="1">
      <c r="A108" s="82" t="s">
        <v>25</v>
      </c>
      <c r="B108" s="82" t="s">
        <v>7</v>
      </c>
      <c r="C108" s="82" t="s">
        <v>3</v>
      </c>
      <c r="D108" s="82"/>
      <c r="E108" s="52" t="s">
        <v>45</v>
      </c>
      <c r="F108" s="79" t="s">
        <v>8</v>
      </c>
      <c r="G108" s="205" t="s">
        <v>587</v>
      </c>
      <c r="H108" s="80" t="s">
        <v>369</v>
      </c>
      <c r="I108" s="81" t="s">
        <v>367</v>
      </c>
    </row>
    <row r="109" spans="1:9" ht="32.4" customHeight="1">
      <c r="A109" s="82" t="s">
        <v>25</v>
      </c>
      <c r="B109" s="82" t="s">
        <v>7</v>
      </c>
      <c r="C109" s="82" t="s">
        <v>3</v>
      </c>
      <c r="D109" s="82" t="s">
        <v>6</v>
      </c>
      <c r="E109" s="80" t="s">
        <v>510</v>
      </c>
      <c r="F109" s="79" t="s">
        <v>8</v>
      </c>
      <c r="G109" s="205" t="s">
        <v>587</v>
      </c>
      <c r="H109" s="80" t="s">
        <v>511</v>
      </c>
      <c r="I109" s="81" t="s">
        <v>512</v>
      </c>
    </row>
    <row r="110" spans="1:9" ht="43.5" customHeight="1">
      <c r="A110" s="82" t="s">
        <v>25</v>
      </c>
      <c r="B110" s="82" t="s">
        <v>7</v>
      </c>
      <c r="C110" s="82" t="s">
        <v>28</v>
      </c>
      <c r="D110" s="82"/>
      <c r="E110" s="80" t="s">
        <v>370</v>
      </c>
      <c r="F110" s="79" t="s">
        <v>8</v>
      </c>
      <c r="G110" s="205" t="s">
        <v>587</v>
      </c>
      <c r="H110" s="77" t="s">
        <v>371</v>
      </c>
      <c r="I110" s="79" t="s">
        <v>372</v>
      </c>
    </row>
    <row r="111" spans="1:9" ht="97.2">
      <c r="A111" s="82" t="s">
        <v>25</v>
      </c>
      <c r="B111" s="82" t="s">
        <v>7</v>
      </c>
      <c r="C111" s="82" t="s">
        <v>4</v>
      </c>
      <c r="D111" s="82"/>
      <c r="E111" s="80" t="s">
        <v>436</v>
      </c>
      <c r="F111" s="79" t="s">
        <v>8</v>
      </c>
      <c r="G111" s="205" t="s">
        <v>587</v>
      </c>
      <c r="H111" s="77" t="s">
        <v>495</v>
      </c>
      <c r="I111" s="81" t="s">
        <v>373</v>
      </c>
    </row>
    <row r="112" spans="1:9" ht="35.4" customHeight="1">
      <c r="A112" s="82" t="s">
        <v>25</v>
      </c>
      <c r="B112" s="82" t="s">
        <v>7</v>
      </c>
      <c r="C112" s="82" t="s">
        <v>5</v>
      </c>
      <c r="D112" s="82"/>
      <c r="E112" s="80" t="s">
        <v>50</v>
      </c>
      <c r="F112" s="79" t="s">
        <v>8</v>
      </c>
      <c r="G112" s="205" t="s">
        <v>587</v>
      </c>
      <c r="H112" s="80" t="s">
        <v>496</v>
      </c>
      <c r="I112" s="81"/>
    </row>
    <row r="113" spans="1:9" s="44" customFormat="1" ht="89.25" customHeight="1">
      <c r="A113" s="113" t="s">
        <v>25</v>
      </c>
      <c r="B113" s="113" t="s">
        <v>7</v>
      </c>
      <c r="C113" s="113" t="s">
        <v>413</v>
      </c>
      <c r="D113" s="113"/>
      <c r="E113" s="112" t="s">
        <v>543</v>
      </c>
      <c r="F113" s="111" t="s">
        <v>8</v>
      </c>
      <c r="G113" s="205" t="s">
        <v>587</v>
      </c>
      <c r="H113" s="112" t="s">
        <v>494</v>
      </c>
      <c r="I113" s="48" t="s">
        <v>437</v>
      </c>
    </row>
    <row r="114" spans="1:9" ht="28.2" customHeight="1">
      <c r="A114" s="55" t="s">
        <v>25</v>
      </c>
      <c r="B114" s="55" t="s">
        <v>29</v>
      </c>
      <c r="C114" s="55"/>
      <c r="D114" s="55"/>
      <c r="E114" s="426" t="s">
        <v>133</v>
      </c>
      <c r="F114" s="415"/>
      <c r="G114" s="415"/>
      <c r="H114" s="415"/>
      <c r="I114" s="416"/>
    </row>
    <row r="115" spans="1:9" ht="76.5" customHeight="1">
      <c r="A115" s="81" t="s">
        <v>25</v>
      </c>
      <c r="B115" s="81">
        <v>5</v>
      </c>
      <c r="C115" s="81" t="s">
        <v>16</v>
      </c>
      <c r="D115" s="81"/>
      <c r="E115" s="77" t="s">
        <v>61</v>
      </c>
      <c r="F115" s="79" t="s">
        <v>506</v>
      </c>
      <c r="G115" s="205" t="s">
        <v>587</v>
      </c>
      <c r="H115" s="77" t="s">
        <v>438</v>
      </c>
      <c r="I115" s="79" t="s">
        <v>374</v>
      </c>
    </row>
    <row r="116" spans="1:9" ht="35.4" customHeight="1">
      <c r="A116" s="81" t="s">
        <v>25</v>
      </c>
      <c r="B116" s="81">
        <v>5</v>
      </c>
      <c r="C116" s="81" t="s">
        <v>17</v>
      </c>
      <c r="D116" s="81"/>
      <c r="E116" s="77" t="s">
        <v>62</v>
      </c>
      <c r="F116" s="79" t="s">
        <v>8</v>
      </c>
      <c r="G116" s="205" t="s">
        <v>587</v>
      </c>
      <c r="H116" s="80" t="s">
        <v>375</v>
      </c>
      <c r="I116" s="79" t="s">
        <v>376</v>
      </c>
    </row>
    <row r="117" spans="1:9" ht="35.4" customHeight="1">
      <c r="A117" s="81" t="s">
        <v>25</v>
      </c>
      <c r="B117" s="81">
        <v>5</v>
      </c>
      <c r="C117" s="81" t="s">
        <v>18</v>
      </c>
      <c r="D117" s="81"/>
      <c r="E117" s="77" t="s">
        <v>377</v>
      </c>
      <c r="F117" s="79" t="s">
        <v>8</v>
      </c>
      <c r="G117" s="205" t="s">
        <v>587</v>
      </c>
      <c r="H117" s="77" t="s">
        <v>377</v>
      </c>
      <c r="I117" s="79" t="s">
        <v>378</v>
      </c>
    </row>
    <row r="118" spans="1:9" ht="39.6" customHeight="1">
      <c r="A118" s="81" t="s">
        <v>25</v>
      </c>
      <c r="B118" s="81">
        <v>5</v>
      </c>
      <c r="C118" s="81" t="s">
        <v>19</v>
      </c>
      <c r="D118" s="81"/>
      <c r="E118" s="77" t="s">
        <v>379</v>
      </c>
      <c r="F118" s="79" t="s">
        <v>8</v>
      </c>
      <c r="G118" s="205" t="s">
        <v>587</v>
      </c>
      <c r="H118" s="77" t="s">
        <v>380</v>
      </c>
      <c r="I118" s="79" t="s">
        <v>378</v>
      </c>
    </row>
    <row r="119" spans="1:9" ht="88.2" customHeight="1">
      <c r="A119" s="81" t="s">
        <v>25</v>
      </c>
      <c r="B119" s="81">
        <v>5</v>
      </c>
      <c r="C119" s="81" t="s">
        <v>23</v>
      </c>
      <c r="D119" s="81"/>
      <c r="E119" s="77" t="s">
        <v>381</v>
      </c>
      <c r="F119" s="79" t="s">
        <v>8</v>
      </c>
      <c r="G119" s="205" t="s">
        <v>587</v>
      </c>
      <c r="H119" s="77" t="s">
        <v>382</v>
      </c>
      <c r="I119" s="79" t="s">
        <v>383</v>
      </c>
    </row>
    <row r="120" spans="1:9" ht="51" customHeight="1">
      <c r="A120" s="81" t="s">
        <v>25</v>
      </c>
      <c r="B120" s="81">
        <v>5</v>
      </c>
      <c r="C120" s="81" t="s">
        <v>24</v>
      </c>
      <c r="D120" s="81"/>
      <c r="E120" s="77" t="s">
        <v>40</v>
      </c>
      <c r="F120" s="79" t="s">
        <v>8</v>
      </c>
      <c r="G120" s="205" t="s">
        <v>587</v>
      </c>
      <c r="H120" s="77" t="s">
        <v>439</v>
      </c>
      <c r="I120" s="79" t="s">
        <v>384</v>
      </c>
    </row>
    <row r="121" spans="1:9" ht="37.200000000000003" customHeight="1">
      <c r="A121" s="81" t="s">
        <v>25</v>
      </c>
      <c r="B121" s="81" t="s">
        <v>29</v>
      </c>
      <c r="C121" s="81" t="s">
        <v>24</v>
      </c>
      <c r="D121" s="81" t="s">
        <v>6</v>
      </c>
      <c r="E121" s="77" t="s">
        <v>64</v>
      </c>
      <c r="F121" s="79" t="s">
        <v>8</v>
      </c>
      <c r="G121" s="205" t="s">
        <v>587</v>
      </c>
      <c r="H121" s="419" t="s">
        <v>440</v>
      </c>
      <c r="I121" s="79" t="s">
        <v>385</v>
      </c>
    </row>
    <row r="122" spans="1:9" ht="75.599999999999994" customHeight="1">
      <c r="A122" s="81" t="s">
        <v>25</v>
      </c>
      <c r="B122" s="81" t="s">
        <v>29</v>
      </c>
      <c r="C122" s="81" t="s">
        <v>24</v>
      </c>
      <c r="D122" s="81" t="s">
        <v>11</v>
      </c>
      <c r="E122" s="77" t="s">
        <v>386</v>
      </c>
      <c r="F122" s="79" t="s">
        <v>8</v>
      </c>
      <c r="G122" s="205" t="s">
        <v>587</v>
      </c>
      <c r="H122" s="420"/>
      <c r="I122" s="79" t="s">
        <v>385</v>
      </c>
    </row>
    <row r="123" spans="1:9" ht="43.2" customHeight="1">
      <c r="A123" s="81" t="s">
        <v>25</v>
      </c>
      <c r="B123" s="81">
        <v>5</v>
      </c>
      <c r="C123" s="81" t="s">
        <v>25</v>
      </c>
      <c r="D123" s="81"/>
      <c r="E123" s="77" t="s">
        <v>46</v>
      </c>
      <c r="F123" s="79" t="s">
        <v>8</v>
      </c>
      <c r="G123" s="205" t="s">
        <v>587</v>
      </c>
      <c r="H123" s="80" t="s">
        <v>387</v>
      </c>
      <c r="I123" s="79" t="s">
        <v>388</v>
      </c>
    </row>
    <row r="124" spans="1:9" ht="78.599999999999994" customHeight="1">
      <c r="A124" s="81" t="s">
        <v>25</v>
      </c>
      <c r="B124" s="81">
        <v>5</v>
      </c>
      <c r="C124" s="81" t="s">
        <v>26</v>
      </c>
      <c r="D124" s="81"/>
      <c r="E124" s="77" t="s">
        <v>389</v>
      </c>
      <c r="F124" s="79" t="s">
        <v>8</v>
      </c>
      <c r="G124" s="205" t="s">
        <v>587</v>
      </c>
      <c r="H124" s="77" t="s">
        <v>390</v>
      </c>
      <c r="I124" s="79" t="s">
        <v>391</v>
      </c>
    </row>
    <row r="125" spans="1:9" ht="40.5" customHeight="1">
      <c r="A125" s="81" t="s">
        <v>25</v>
      </c>
      <c r="B125" s="81">
        <v>5</v>
      </c>
      <c r="C125" s="81" t="s">
        <v>27</v>
      </c>
      <c r="D125" s="81"/>
      <c r="E125" s="77" t="s">
        <v>392</v>
      </c>
      <c r="F125" s="79" t="s">
        <v>8</v>
      </c>
      <c r="G125" s="205" t="s">
        <v>587</v>
      </c>
      <c r="H125" s="80" t="s">
        <v>387</v>
      </c>
      <c r="I125" s="51" t="s">
        <v>393</v>
      </c>
    </row>
    <row r="126" spans="1:9" ht="52.2" customHeight="1">
      <c r="A126" s="81" t="s">
        <v>25</v>
      </c>
      <c r="B126" s="81">
        <v>5</v>
      </c>
      <c r="C126" s="81" t="s">
        <v>1</v>
      </c>
      <c r="D126" s="81"/>
      <c r="E126" s="77" t="s">
        <v>394</v>
      </c>
      <c r="F126" s="79" t="s">
        <v>8</v>
      </c>
      <c r="G126" s="205" t="s">
        <v>587</v>
      </c>
      <c r="H126" s="77" t="s">
        <v>395</v>
      </c>
      <c r="I126" s="51" t="s">
        <v>393</v>
      </c>
    </row>
    <row r="127" spans="1:9" ht="44.4" customHeight="1">
      <c r="A127" s="81" t="s">
        <v>25</v>
      </c>
      <c r="B127" s="81">
        <v>5</v>
      </c>
      <c r="C127" s="81" t="s">
        <v>2</v>
      </c>
      <c r="D127" s="81"/>
      <c r="E127" s="77" t="s">
        <v>396</v>
      </c>
      <c r="F127" s="79" t="s">
        <v>8</v>
      </c>
      <c r="G127" s="205" t="s">
        <v>587</v>
      </c>
      <c r="H127" s="77" t="s">
        <v>441</v>
      </c>
      <c r="I127" s="51" t="s">
        <v>397</v>
      </c>
    </row>
    <row r="128" spans="1:9" ht="72.599999999999994" customHeight="1">
      <c r="A128" s="81" t="s">
        <v>25</v>
      </c>
      <c r="B128" s="81">
        <v>5</v>
      </c>
      <c r="C128" s="81" t="s">
        <v>3</v>
      </c>
      <c r="D128" s="81"/>
      <c r="E128" s="77" t="s">
        <v>398</v>
      </c>
      <c r="F128" s="79" t="s">
        <v>399</v>
      </c>
      <c r="G128" s="205" t="s">
        <v>587</v>
      </c>
      <c r="H128" s="77" t="s">
        <v>442</v>
      </c>
      <c r="I128" s="79" t="s">
        <v>400</v>
      </c>
    </row>
    <row r="129" spans="1:9" ht="115.2" customHeight="1">
      <c r="A129" s="81" t="s">
        <v>25</v>
      </c>
      <c r="B129" s="81">
        <v>5</v>
      </c>
      <c r="C129" s="81" t="s">
        <v>28</v>
      </c>
      <c r="D129" s="81"/>
      <c r="E129" s="77" t="s">
        <v>47</v>
      </c>
      <c r="F129" s="79" t="s">
        <v>8</v>
      </c>
      <c r="G129" s="205" t="s">
        <v>587</v>
      </c>
      <c r="H129" s="77" t="s">
        <v>401</v>
      </c>
      <c r="I129" s="79" t="s">
        <v>400</v>
      </c>
    </row>
    <row r="130" spans="1:9" ht="40.200000000000003" customHeight="1">
      <c r="A130" s="81" t="s">
        <v>25</v>
      </c>
      <c r="B130" s="81" t="s">
        <v>29</v>
      </c>
      <c r="C130" s="81" t="s">
        <v>4</v>
      </c>
      <c r="D130" s="81"/>
      <c r="E130" s="77" t="s">
        <v>402</v>
      </c>
      <c r="F130" s="79" t="s">
        <v>8</v>
      </c>
      <c r="G130" s="205" t="s">
        <v>587</v>
      </c>
      <c r="H130" s="77" t="s">
        <v>403</v>
      </c>
      <c r="I130" s="79" t="s">
        <v>404</v>
      </c>
    </row>
    <row r="131" spans="1:9" ht="104.4" customHeight="1">
      <c r="A131" s="81" t="s">
        <v>25</v>
      </c>
      <c r="B131" s="81" t="s">
        <v>29</v>
      </c>
      <c r="C131" s="81" t="s">
        <v>5</v>
      </c>
      <c r="D131" s="81" t="s">
        <v>6</v>
      </c>
      <c r="E131" s="77" t="s">
        <v>212</v>
      </c>
      <c r="F131" s="79" t="s">
        <v>8</v>
      </c>
      <c r="G131" s="205" t="s">
        <v>588</v>
      </c>
      <c r="H131" s="77" t="s">
        <v>519</v>
      </c>
      <c r="I131" s="79" t="s">
        <v>520</v>
      </c>
    </row>
    <row r="132" spans="1:9" ht="28.2" customHeight="1">
      <c r="A132" s="34" t="s">
        <v>25</v>
      </c>
      <c r="B132" s="34">
        <v>6</v>
      </c>
      <c r="C132" s="34"/>
      <c r="D132" s="34"/>
      <c r="E132" s="414" t="s">
        <v>405</v>
      </c>
      <c r="F132" s="415"/>
      <c r="G132" s="415"/>
      <c r="H132" s="415"/>
      <c r="I132" s="416"/>
    </row>
    <row r="133" spans="1:9" ht="38.4" customHeight="1">
      <c r="A133" s="81" t="s">
        <v>25</v>
      </c>
      <c r="B133" s="81" t="s">
        <v>30</v>
      </c>
      <c r="C133" s="81" t="s">
        <v>16</v>
      </c>
      <c r="D133" s="81"/>
      <c r="E133" s="80" t="s">
        <v>406</v>
      </c>
      <c r="F133" s="79" t="s">
        <v>8</v>
      </c>
      <c r="G133" s="205" t="s">
        <v>587</v>
      </c>
      <c r="H133" s="35" t="s">
        <v>406</v>
      </c>
      <c r="I133" s="36" t="s">
        <v>407</v>
      </c>
    </row>
    <row r="134" spans="1:9" ht="104.4" customHeight="1">
      <c r="A134" s="81" t="s">
        <v>25</v>
      </c>
      <c r="B134" s="81" t="s">
        <v>30</v>
      </c>
      <c r="C134" s="81" t="s">
        <v>17</v>
      </c>
      <c r="D134" s="81"/>
      <c r="E134" s="80" t="s">
        <v>408</v>
      </c>
      <c r="F134" s="79" t="s">
        <v>8</v>
      </c>
      <c r="G134" s="205" t="s">
        <v>587</v>
      </c>
      <c r="H134" s="46" t="s">
        <v>409</v>
      </c>
      <c r="I134" s="36" t="s">
        <v>407</v>
      </c>
    </row>
    <row r="135" spans="1:9" ht="70.95" customHeight="1">
      <c r="A135" s="81" t="s">
        <v>25</v>
      </c>
      <c r="B135" s="81" t="s">
        <v>30</v>
      </c>
      <c r="C135" s="81" t="s">
        <v>18</v>
      </c>
      <c r="D135" s="81"/>
      <c r="E135" s="80" t="s">
        <v>410</v>
      </c>
      <c r="F135" s="79" t="s">
        <v>8</v>
      </c>
      <c r="G135" s="205" t="s">
        <v>587</v>
      </c>
      <c r="H135" s="46" t="s">
        <v>411</v>
      </c>
      <c r="I135" s="36" t="s">
        <v>407</v>
      </c>
    </row>
    <row r="136" spans="1:9" ht="23.4" customHeight="1">
      <c r="B136" s="107" t="s">
        <v>508</v>
      </c>
    </row>
  </sheetData>
  <mergeCells count="26">
    <mergeCell ref="I12:I13"/>
    <mergeCell ref="A8:I8"/>
    <mergeCell ref="A9:E9"/>
    <mergeCell ref="F9:I9"/>
    <mergeCell ref="A10:E10"/>
    <mergeCell ref="F10:I10"/>
    <mergeCell ref="A12:D12"/>
    <mergeCell ref="E12:E13"/>
    <mergeCell ref="F12:F13"/>
    <mergeCell ref="G12:G13"/>
    <mergeCell ref="H12:H13"/>
    <mergeCell ref="A77:A78"/>
    <mergeCell ref="B77:B78"/>
    <mergeCell ref="C77:C78"/>
    <mergeCell ref="D77:D78"/>
    <mergeCell ref="E77:E78"/>
    <mergeCell ref="E132:I132"/>
    <mergeCell ref="E95:I95"/>
    <mergeCell ref="H121:H122"/>
    <mergeCell ref="E14:I14"/>
    <mergeCell ref="E39:I39"/>
    <mergeCell ref="E70:I70"/>
    <mergeCell ref="F77:F78"/>
    <mergeCell ref="H77:H78"/>
    <mergeCell ref="I77:I78"/>
    <mergeCell ref="E114:I114"/>
  </mergeCells>
  <pageMargins left="0.31496062992125984" right="0.31496062992125984" top="0.35433070866141736" bottom="0.35433070866141736" header="0.31496062992125984" footer="0.31496062992125984"/>
  <pageSetup paperSize="9" orientation="landscape" r:id="rId1"/>
  <rowBreaks count="1" manualBreakCount="1">
    <brk id="11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5</vt:lpstr>
      <vt:lpstr>6</vt:lpstr>
      <vt:lpstr>1</vt:lpstr>
      <vt:lpstr>2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2014-06-18T05:09:01Z</cp:lastPrinted>
  <dcterms:created xsi:type="dcterms:W3CDTF">2006-09-28T05:33:49Z</dcterms:created>
  <dcterms:modified xsi:type="dcterms:W3CDTF">2026-10-28T14:08:45Z</dcterms:modified>
</cp:coreProperties>
</file>